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afronet_gogn\NWWG og uttektir\NWWG2018\"/>
    </mc:Choice>
  </mc:AlternateContent>
  <xr:revisionPtr revIDLastSave="0" documentId="13_ncr:1_{485C314C-9EE7-42C8-B17A-72269BE0065B}" xr6:coauthVersionLast="31" xr6:coauthVersionMax="31" xr10:uidLastSave="{00000000-0000-0000-0000-000000000000}"/>
  <bookViews>
    <workbookView xWindow="0" yWindow="0" windowWidth="28800" windowHeight="12810" xr2:uid="{00000000-000D-0000-FFFF-FFFF00000000}"/>
  </bookViews>
  <sheets>
    <sheet name="RUN1" sheetId="1" r:id="rId1"/>
  </sheets>
  <calcPr calcId="179017"/>
</workbook>
</file>

<file path=xl/calcChain.xml><?xml version="1.0" encoding="utf-8"?>
<calcChain xmlns="http://schemas.openxmlformats.org/spreadsheetml/2006/main">
  <c r="AR913" i="1" l="1"/>
  <c r="BL420" i="1"/>
  <c r="BM420" i="1"/>
  <c r="BN420" i="1"/>
  <c r="BO420" i="1"/>
  <c r="BP420" i="1"/>
  <c r="BQ420" i="1"/>
  <c r="BR420" i="1"/>
  <c r="BS420" i="1"/>
  <c r="BT420" i="1"/>
  <c r="BU420" i="1"/>
  <c r="BL421" i="1"/>
  <c r="BM421" i="1"/>
  <c r="BN421" i="1"/>
  <c r="BO421" i="1"/>
  <c r="BP421" i="1"/>
  <c r="BQ421" i="1"/>
  <c r="BR421" i="1"/>
  <c r="BS421" i="1"/>
  <c r="BT421" i="1"/>
  <c r="BU421" i="1"/>
  <c r="BL422" i="1"/>
  <c r="BM422" i="1"/>
  <c r="BN422" i="1"/>
  <c r="BO422" i="1"/>
  <c r="BP422" i="1"/>
  <c r="BQ422" i="1"/>
  <c r="BR422" i="1"/>
  <c r="BS422" i="1"/>
  <c r="BT422" i="1"/>
  <c r="BU422" i="1"/>
  <c r="BL423" i="1"/>
  <c r="BM423" i="1"/>
  <c r="BN423" i="1"/>
  <c r="BO423" i="1"/>
  <c r="BP423" i="1"/>
  <c r="BQ423" i="1"/>
  <c r="BR423" i="1"/>
  <c r="BS423" i="1"/>
  <c r="BT423" i="1"/>
  <c r="BU423" i="1"/>
  <c r="BL424" i="1"/>
  <c r="BM424" i="1"/>
  <c r="BN424" i="1"/>
  <c r="BO424" i="1"/>
  <c r="BP424" i="1"/>
  <c r="BQ424" i="1"/>
  <c r="BR424" i="1"/>
  <c r="BS424" i="1"/>
  <c r="BT424" i="1"/>
  <c r="BU424" i="1"/>
  <c r="BL425" i="1"/>
  <c r="BM425" i="1"/>
  <c r="BN425" i="1"/>
  <c r="BO425" i="1"/>
  <c r="BP425" i="1"/>
  <c r="BQ425" i="1"/>
  <c r="BR425" i="1"/>
  <c r="BS425" i="1"/>
  <c r="BT425" i="1"/>
  <c r="BU425" i="1"/>
  <c r="BL426" i="1"/>
  <c r="BM426" i="1"/>
  <c r="BN426" i="1"/>
  <c r="BO426" i="1"/>
  <c r="BP426" i="1"/>
  <c r="BQ426" i="1"/>
  <c r="BR426" i="1"/>
  <c r="BS426" i="1"/>
  <c r="BT426" i="1"/>
  <c r="BU426" i="1"/>
  <c r="BL427" i="1"/>
  <c r="BM427" i="1"/>
  <c r="BN427" i="1"/>
  <c r="BO427" i="1"/>
  <c r="BP427" i="1"/>
  <c r="BQ427" i="1"/>
  <c r="BR427" i="1"/>
  <c r="BS427" i="1"/>
  <c r="BT427" i="1"/>
  <c r="BU427" i="1"/>
  <c r="BL428" i="1"/>
  <c r="BM428" i="1"/>
  <c r="BN428" i="1"/>
  <c r="BO428" i="1"/>
  <c r="BP428" i="1"/>
  <c r="BQ428" i="1"/>
  <c r="BR428" i="1"/>
  <c r="BS428" i="1"/>
  <c r="BT428" i="1"/>
  <c r="BU428" i="1"/>
  <c r="BL429" i="1"/>
  <c r="BM429" i="1"/>
  <c r="BN429" i="1"/>
  <c r="BO429" i="1"/>
  <c r="BP429" i="1"/>
  <c r="BQ429" i="1"/>
  <c r="BR429" i="1"/>
  <c r="BS429" i="1"/>
  <c r="BT429" i="1"/>
  <c r="BU429" i="1"/>
  <c r="BL430" i="1"/>
  <c r="BM430" i="1"/>
  <c r="BN430" i="1"/>
  <c r="BO430" i="1"/>
  <c r="BP430" i="1"/>
  <c r="BQ430" i="1"/>
  <c r="BR430" i="1"/>
  <c r="BS430" i="1"/>
  <c r="BT430" i="1"/>
  <c r="BU430" i="1"/>
  <c r="BL431" i="1"/>
  <c r="BM431" i="1"/>
  <c r="BN431" i="1"/>
  <c r="BO431" i="1"/>
  <c r="BP431" i="1"/>
  <c r="BQ431" i="1"/>
  <c r="BR431" i="1"/>
  <c r="BS431" i="1"/>
  <c r="BT431" i="1"/>
  <c r="BU431" i="1"/>
  <c r="BL432" i="1"/>
  <c r="BM432" i="1"/>
  <c r="BN432" i="1"/>
  <c r="BO432" i="1"/>
  <c r="BP432" i="1"/>
  <c r="BQ432" i="1"/>
  <c r="BR432" i="1"/>
  <c r="BS432" i="1"/>
  <c r="BT432" i="1"/>
  <c r="BU432" i="1"/>
  <c r="BL433" i="1"/>
  <c r="BM433" i="1"/>
  <c r="BN433" i="1"/>
  <c r="BO433" i="1"/>
  <c r="BP433" i="1"/>
  <c r="BQ433" i="1"/>
  <c r="BR433" i="1"/>
  <c r="BS433" i="1"/>
  <c r="BT433" i="1"/>
  <c r="BU433" i="1"/>
  <c r="BL434" i="1"/>
  <c r="BM434" i="1"/>
  <c r="BN434" i="1"/>
  <c r="BO434" i="1"/>
  <c r="BP434" i="1"/>
  <c r="BQ434" i="1"/>
  <c r="BR434" i="1"/>
  <c r="BS434" i="1"/>
  <c r="BT434" i="1"/>
  <c r="BU434" i="1"/>
  <c r="BL435" i="1"/>
  <c r="BM435" i="1"/>
  <c r="BN435" i="1"/>
  <c r="BO435" i="1"/>
  <c r="BP435" i="1"/>
  <c r="BQ435" i="1"/>
  <c r="BR435" i="1"/>
  <c r="BS435" i="1"/>
  <c r="BT435" i="1"/>
  <c r="BU435" i="1"/>
  <c r="BL436" i="1"/>
  <c r="BM436" i="1"/>
  <c r="BN436" i="1"/>
  <c r="BO436" i="1"/>
  <c r="BP436" i="1"/>
  <c r="BQ436" i="1"/>
  <c r="BR436" i="1"/>
  <c r="BS436" i="1"/>
  <c r="BT436" i="1"/>
  <c r="BU436" i="1"/>
  <c r="BL437" i="1"/>
  <c r="BM437" i="1"/>
  <c r="BN437" i="1"/>
  <c r="BO437" i="1"/>
  <c r="BP437" i="1"/>
  <c r="BQ437" i="1"/>
  <c r="BR437" i="1"/>
  <c r="BS437" i="1"/>
  <c r="BT437" i="1"/>
  <c r="BU437" i="1"/>
  <c r="BL438" i="1"/>
  <c r="BM438" i="1"/>
  <c r="BN438" i="1"/>
  <c r="BO438" i="1"/>
  <c r="BP438" i="1"/>
  <c r="BQ438" i="1"/>
  <c r="BR438" i="1"/>
  <c r="BS438" i="1"/>
  <c r="BT438" i="1"/>
  <c r="BU438" i="1"/>
  <c r="BL439" i="1"/>
  <c r="BM439" i="1"/>
  <c r="BN439" i="1"/>
  <c r="BO439" i="1"/>
  <c r="BP439" i="1"/>
  <c r="BQ439" i="1"/>
  <c r="BR439" i="1"/>
  <c r="BS439" i="1"/>
  <c r="BT439" i="1"/>
  <c r="BU439" i="1"/>
  <c r="BL440" i="1"/>
  <c r="BM440" i="1"/>
  <c r="BN440" i="1"/>
  <c r="BO440" i="1"/>
  <c r="BP440" i="1"/>
  <c r="BQ440" i="1"/>
  <c r="BR440" i="1"/>
  <c r="BS440" i="1"/>
  <c r="BT440" i="1"/>
  <c r="BU440" i="1"/>
  <c r="BL441" i="1"/>
  <c r="BM441" i="1"/>
  <c r="BN441" i="1"/>
  <c r="BO441" i="1"/>
  <c r="BP441" i="1"/>
  <c r="BQ441" i="1"/>
  <c r="BR441" i="1"/>
  <c r="BS441" i="1"/>
  <c r="BT441" i="1"/>
  <c r="BU441" i="1"/>
  <c r="BL442" i="1"/>
  <c r="BM442" i="1"/>
  <c r="BN442" i="1"/>
  <c r="BO442" i="1"/>
  <c r="BP442" i="1"/>
  <c r="BQ442" i="1"/>
  <c r="BR442" i="1"/>
  <c r="BS442" i="1"/>
  <c r="BT442" i="1"/>
  <c r="BU442" i="1"/>
  <c r="BL443" i="1"/>
  <c r="BM443" i="1"/>
  <c r="BN443" i="1"/>
  <c r="BO443" i="1"/>
  <c r="BP443" i="1"/>
  <c r="BQ443" i="1"/>
  <c r="BR443" i="1"/>
  <c r="BS443" i="1"/>
  <c r="BT443" i="1"/>
  <c r="BU443" i="1"/>
  <c r="BL444" i="1"/>
  <c r="BM444" i="1"/>
  <c r="BN444" i="1"/>
  <c r="BO444" i="1"/>
  <c r="BP444" i="1"/>
  <c r="BQ444" i="1"/>
  <c r="BR444" i="1"/>
  <c r="BS444" i="1"/>
  <c r="BT444" i="1"/>
  <c r="BU444" i="1"/>
  <c r="BL445" i="1"/>
  <c r="BM445" i="1"/>
  <c r="BN445" i="1"/>
  <c r="BO445" i="1"/>
  <c r="BP445" i="1"/>
  <c r="BQ445" i="1"/>
  <c r="BR445" i="1"/>
  <c r="BS445" i="1"/>
  <c r="BT445" i="1"/>
  <c r="BU445" i="1"/>
  <c r="BL446" i="1"/>
  <c r="BM446" i="1"/>
  <c r="BN446" i="1"/>
  <c r="BO446" i="1"/>
  <c r="BP446" i="1"/>
  <c r="BQ446" i="1"/>
  <c r="BR446" i="1"/>
  <c r="BS446" i="1"/>
  <c r="BT446" i="1"/>
  <c r="BU446" i="1"/>
  <c r="BL447" i="1"/>
  <c r="BM447" i="1"/>
  <c r="BN447" i="1"/>
  <c r="BO447" i="1"/>
  <c r="BP447" i="1"/>
  <c r="BQ447" i="1"/>
  <c r="BR447" i="1"/>
  <c r="BS447" i="1"/>
  <c r="BT447" i="1"/>
  <c r="BU447" i="1"/>
  <c r="BL448" i="1"/>
  <c r="BM448" i="1"/>
  <c r="BN448" i="1"/>
  <c r="BO448" i="1"/>
  <c r="BP448" i="1"/>
  <c r="BQ448" i="1"/>
  <c r="BR448" i="1"/>
  <c r="BS448" i="1"/>
  <c r="BT448" i="1"/>
  <c r="BU448" i="1"/>
  <c r="BL449" i="1"/>
  <c r="BM449" i="1"/>
  <c r="BN449" i="1"/>
  <c r="BO449" i="1"/>
  <c r="BP449" i="1"/>
  <c r="BQ449" i="1"/>
  <c r="BR449" i="1"/>
  <c r="BS449" i="1"/>
  <c r="BT449" i="1"/>
  <c r="BU449" i="1"/>
  <c r="BL450" i="1"/>
  <c r="BM450" i="1"/>
  <c r="BN450" i="1"/>
  <c r="BO450" i="1"/>
  <c r="BP450" i="1"/>
  <c r="BQ450" i="1"/>
  <c r="BR450" i="1"/>
  <c r="BS450" i="1"/>
  <c r="BT450" i="1"/>
  <c r="BU450" i="1"/>
  <c r="BL451" i="1"/>
  <c r="BM451" i="1"/>
  <c r="BN451" i="1"/>
  <c r="BO451" i="1"/>
  <c r="BP451" i="1"/>
  <c r="BQ451" i="1"/>
  <c r="BR451" i="1"/>
  <c r="BS451" i="1"/>
  <c r="BT451" i="1"/>
  <c r="BU451" i="1"/>
  <c r="BK421" i="1"/>
  <c r="BK422" i="1"/>
  <c r="BK423" i="1"/>
  <c r="BK424" i="1"/>
  <c r="BK425" i="1"/>
  <c r="BK426" i="1"/>
  <c r="BK427" i="1"/>
  <c r="BK428" i="1"/>
  <c r="BK429" i="1"/>
  <c r="BK430" i="1"/>
  <c r="BK431" i="1"/>
  <c r="BK432" i="1"/>
  <c r="BK433" i="1"/>
  <c r="BK434" i="1"/>
  <c r="BK435" i="1"/>
  <c r="BK436" i="1"/>
  <c r="BK437" i="1"/>
  <c r="BK438" i="1"/>
  <c r="BK439" i="1"/>
  <c r="BK440" i="1"/>
  <c r="BK441" i="1"/>
  <c r="BK442" i="1"/>
  <c r="BK443" i="1"/>
  <c r="BK444" i="1"/>
  <c r="BK445" i="1"/>
  <c r="BK446" i="1"/>
  <c r="BK447" i="1"/>
  <c r="BK448" i="1"/>
  <c r="BK449" i="1"/>
  <c r="BK450" i="1"/>
  <c r="BK451" i="1"/>
  <c r="BK420" i="1"/>
  <c r="AV914" i="1"/>
  <c r="AW914" i="1"/>
  <c r="AX914" i="1"/>
  <c r="AY914" i="1"/>
  <c r="AV915" i="1"/>
  <c r="AW915" i="1"/>
  <c r="AX915" i="1"/>
  <c r="AY915" i="1"/>
  <c r="AV916" i="1"/>
  <c r="AW916" i="1"/>
  <c r="AX916" i="1"/>
  <c r="AY916" i="1"/>
  <c r="AV917" i="1"/>
  <c r="AW917" i="1"/>
  <c r="AX917" i="1"/>
  <c r="AY917" i="1"/>
  <c r="AV918" i="1"/>
  <c r="AW918" i="1"/>
  <c r="AX918" i="1"/>
  <c r="AY918" i="1"/>
  <c r="AV919" i="1"/>
  <c r="AW919" i="1"/>
  <c r="AX919" i="1"/>
  <c r="AY919" i="1"/>
  <c r="AV920" i="1"/>
  <c r="AW920" i="1"/>
  <c r="AX920" i="1"/>
  <c r="AY920" i="1"/>
  <c r="AV921" i="1"/>
  <c r="AW921" i="1"/>
  <c r="AX921" i="1"/>
  <c r="AY921" i="1"/>
  <c r="AV922" i="1"/>
  <c r="AW922" i="1"/>
  <c r="AX922" i="1"/>
  <c r="AY922" i="1"/>
  <c r="AV923" i="1"/>
  <c r="AW923" i="1"/>
  <c r="AX923" i="1"/>
  <c r="AY923" i="1"/>
  <c r="AV924" i="1"/>
  <c r="AW924" i="1"/>
  <c r="AX924" i="1"/>
  <c r="AY924" i="1"/>
  <c r="AV925" i="1"/>
  <c r="AW925" i="1"/>
  <c r="AX925" i="1"/>
  <c r="AY925" i="1"/>
  <c r="AV926" i="1"/>
  <c r="AW926" i="1"/>
  <c r="AX926" i="1"/>
  <c r="AY926" i="1"/>
  <c r="AV927" i="1"/>
  <c r="AW927" i="1"/>
  <c r="AX927" i="1"/>
  <c r="AY927" i="1"/>
  <c r="AV928" i="1"/>
  <c r="AW928" i="1"/>
  <c r="AX928" i="1"/>
  <c r="AY928" i="1"/>
  <c r="AV929" i="1"/>
  <c r="AW929" i="1"/>
  <c r="AX929" i="1"/>
  <c r="AY929" i="1"/>
  <c r="AV930" i="1"/>
  <c r="AW930" i="1"/>
  <c r="AX930" i="1"/>
  <c r="AY930" i="1"/>
  <c r="AV931" i="1"/>
  <c r="AW931" i="1"/>
  <c r="AX931" i="1"/>
  <c r="AY931" i="1"/>
  <c r="AV932" i="1"/>
  <c r="AW932" i="1"/>
  <c r="AX932" i="1"/>
  <c r="AY932" i="1"/>
  <c r="AV933" i="1"/>
  <c r="AW933" i="1"/>
  <c r="AX933" i="1"/>
  <c r="AY933" i="1"/>
  <c r="AV934" i="1"/>
  <c r="AW934" i="1"/>
  <c r="AX934" i="1"/>
  <c r="AY934" i="1"/>
  <c r="AV935" i="1"/>
  <c r="AW935" i="1"/>
  <c r="AX935" i="1"/>
  <c r="AY935" i="1"/>
  <c r="AV936" i="1"/>
  <c r="AW936" i="1"/>
  <c r="AX936" i="1"/>
  <c r="AY936" i="1"/>
  <c r="AV937" i="1"/>
  <c r="AW937" i="1"/>
  <c r="AX937" i="1"/>
  <c r="AY937" i="1"/>
  <c r="AV938" i="1"/>
  <c r="AW938" i="1"/>
  <c r="AX938" i="1"/>
  <c r="AY938" i="1"/>
  <c r="AV939" i="1"/>
  <c r="AW939" i="1"/>
  <c r="AX939" i="1"/>
  <c r="AY939" i="1"/>
  <c r="AV940" i="1"/>
  <c r="AW940" i="1"/>
  <c r="AX940" i="1"/>
  <c r="AY940" i="1"/>
  <c r="AV941" i="1"/>
  <c r="AW941" i="1"/>
  <c r="AX941" i="1"/>
  <c r="AY941" i="1"/>
  <c r="AV942" i="1"/>
  <c r="AW942" i="1"/>
  <c r="AX942" i="1"/>
  <c r="AY942" i="1"/>
  <c r="AV943" i="1"/>
  <c r="AW943" i="1"/>
  <c r="AX943" i="1"/>
  <c r="AY943" i="1"/>
  <c r="AV944" i="1"/>
  <c r="AW944" i="1"/>
  <c r="AX944" i="1"/>
  <c r="AY944" i="1"/>
  <c r="AY913" i="1"/>
  <c r="AX913" i="1"/>
  <c r="AW913" i="1"/>
  <c r="AV913" i="1"/>
  <c r="AQ914" i="1"/>
  <c r="AQ915" i="1"/>
  <c r="AQ916" i="1"/>
  <c r="AQ917" i="1"/>
  <c r="AQ918" i="1"/>
  <c r="AQ919" i="1"/>
  <c r="AQ920" i="1"/>
  <c r="AQ921" i="1"/>
  <c r="AQ922" i="1"/>
  <c r="AQ923" i="1"/>
  <c r="AQ924" i="1"/>
  <c r="AQ925" i="1"/>
  <c r="AQ926" i="1"/>
  <c r="AQ927" i="1"/>
  <c r="AQ928" i="1"/>
  <c r="AQ929" i="1"/>
  <c r="AQ930" i="1"/>
  <c r="AQ931" i="1"/>
  <c r="AQ932" i="1"/>
  <c r="AQ933" i="1"/>
  <c r="AQ934" i="1"/>
  <c r="AQ935" i="1"/>
  <c r="AQ936" i="1"/>
  <c r="AQ937" i="1"/>
  <c r="AQ938" i="1"/>
  <c r="AQ939" i="1"/>
  <c r="AQ940" i="1"/>
  <c r="AQ941" i="1"/>
  <c r="AQ942" i="1"/>
  <c r="AQ943" i="1"/>
  <c r="AQ944" i="1"/>
  <c r="AQ913" i="1"/>
  <c r="AE948" i="1" l="1"/>
  <c r="AI868" i="1" l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36" i="1"/>
  <c r="BF866" i="1"/>
  <c r="BF837" i="1"/>
  <c r="BF838" i="1"/>
  <c r="BF839" i="1"/>
  <c r="BF840" i="1"/>
  <c r="BF841" i="1"/>
  <c r="BF842" i="1"/>
  <c r="BF843" i="1"/>
  <c r="BF844" i="1"/>
  <c r="BF845" i="1"/>
  <c r="BF846" i="1"/>
  <c r="BF847" i="1"/>
  <c r="BF848" i="1"/>
  <c r="BF849" i="1"/>
  <c r="BF850" i="1"/>
  <c r="BF851" i="1"/>
  <c r="BF852" i="1"/>
  <c r="BF853" i="1"/>
  <c r="BF854" i="1"/>
  <c r="BF855" i="1"/>
  <c r="BF856" i="1"/>
  <c r="BF857" i="1"/>
  <c r="BF858" i="1"/>
  <c r="BF859" i="1"/>
  <c r="BF860" i="1"/>
  <c r="BF861" i="1"/>
  <c r="BF862" i="1"/>
  <c r="BF863" i="1"/>
  <c r="BF864" i="1"/>
  <c r="BF865" i="1"/>
  <c r="BF836" i="1"/>
  <c r="AN837" i="1"/>
  <c r="AN838" i="1"/>
  <c r="AN839" i="1"/>
  <c r="AN840" i="1"/>
  <c r="AN841" i="1"/>
  <c r="AN842" i="1"/>
  <c r="AN843" i="1"/>
  <c r="AN844" i="1"/>
  <c r="AN845" i="1"/>
  <c r="AN846" i="1"/>
  <c r="AN847" i="1"/>
  <c r="AN848" i="1"/>
  <c r="AN849" i="1"/>
  <c r="AN850" i="1"/>
  <c r="AN851" i="1"/>
  <c r="AN852" i="1"/>
  <c r="AN853" i="1"/>
  <c r="AN854" i="1"/>
  <c r="AN855" i="1"/>
  <c r="AN856" i="1"/>
  <c r="AN857" i="1"/>
  <c r="AN858" i="1"/>
  <c r="AN859" i="1"/>
  <c r="AN860" i="1"/>
  <c r="AN861" i="1"/>
  <c r="AN862" i="1"/>
  <c r="AN863" i="1"/>
  <c r="AN864" i="1"/>
  <c r="AN865" i="1"/>
  <c r="AN866" i="1"/>
  <c r="AN867" i="1"/>
  <c r="AN836" i="1"/>
  <c r="BD837" i="1"/>
  <c r="BD838" i="1"/>
  <c r="BD839" i="1"/>
  <c r="BD840" i="1"/>
  <c r="BD841" i="1"/>
  <c r="BD842" i="1"/>
  <c r="BD843" i="1"/>
  <c r="BD844" i="1"/>
  <c r="BD845" i="1"/>
  <c r="BD846" i="1"/>
  <c r="BD847" i="1"/>
  <c r="BD848" i="1"/>
  <c r="BD849" i="1"/>
  <c r="BD850" i="1"/>
  <c r="BD851" i="1"/>
  <c r="BD852" i="1"/>
  <c r="BD853" i="1"/>
  <c r="BD854" i="1"/>
  <c r="BD855" i="1"/>
  <c r="BD856" i="1"/>
  <c r="BD857" i="1"/>
  <c r="BD858" i="1"/>
  <c r="BD859" i="1"/>
  <c r="BD860" i="1"/>
  <c r="BD862" i="1"/>
  <c r="BD863" i="1"/>
  <c r="BD864" i="1"/>
  <c r="BD865" i="1"/>
  <c r="BD866" i="1"/>
  <c r="BD836" i="1"/>
  <c r="BA861" i="1"/>
  <c r="BA866" i="1"/>
  <c r="AU837" i="1"/>
  <c r="AU838" i="1"/>
  <c r="AU839" i="1"/>
  <c r="AU840" i="1"/>
  <c r="AU841" i="1"/>
  <c r="AU842" i="1"/>
  <c r="AU843" i="1"/>
  <c r="AU844" i="1"/>
  <c r="AU845" i="1"/>
  <c r="AU846" i="1"/>
  <c r="AU847" i="1"/>
  <c r="AU848" i="1"/>
  <c r="AU849" i="1"/>
  <c r="AU850" i="1"/>
  <c r="AU851" i="1"/>
  <c r="AU852" i="1"/>
  <c r="AU853" i="1"/>
  <c r="AU854" i="1"/>
  <c r="AU855" i="1"/>
  <c r="AU856" i="1"/>
  <c r="AU857" i="1"/>
  <c r="AU858" i="1"/>
  <c r="AU859" i="1"/>
  <c r="AU860" i="1"/>
  <c r="AU861" i="1"/>
  <c r="AU862" i="1"/>
  <c r="AU863" i="1"/>
  <c r="AU864" i="1"/>
  <c r="AU865" i="1"/>
  <c r="AU866" i="1"/>
  <c r="AU867" i="1"/>
  <c r="AU836" i="1"/>
  <c r="Y867" i="1"/>
  <c r="AX837" i="1"/>
  <c r="AX838" i="1"/>
  <c r="AX839" i="1"/>
  <c r="AX840" i="1"/>
  <c r="AX841" i="1"/>
  <c r="AX842" i="1"/>
  <c r="AX843" i="1"/>
  <c r="AX844" i="1"/>
  <c r="AX845" i="1"/>
  <c r="AX846" i="1"/>
  <c r="AX847" i="1"/>
  <c r="AX848" i="1"/>
  <c r="AX849" i="1"/>
  <c r="AX850" i="1"/>
  <c r="AX851" i="1"/>
  <c r="AX852" i="1"/>
  <c r="AX853" i="1"/>
  <c r="AX854" i="1"/>
  <c r="AX855" i="1"/>
  <c r="AX856" i="1"/>
  <c r="AX857" i="1"/>
  <c r="AX858" i="1"/>
  <c r="AX859" i="1"/>
  <c r="AX860" i="1"/>
  <c r="AX861" i="1"/>
  <c r="AX862" i="1"/>
  <c r="AX863" i="1"/>
  <c r="AX864" i="1"/>
  <c r="AX865" i="1"/>
  <c r="AX866" i="1"/>
  <c r="AX836" i="1"/>
  <c r="AR837" i="1"/>
  <c r="AR838" i="1"/>
  <c r="AR839" i="1"/>
  <c r="AR840" i="1"/>
  <c r="AR841" i="1"/>
  <c r="AR842" i="1"/>
  <c r="AR843" i="1"/>
  <c r="AR844" i="1"/>
  <c r="AR845" i="1"/>
  <c r="AR846" i="1"/>
  <c r="AR847" i="1"/>
  <c r="AR848" i="1"/>
  <c r="AR849" i="1"/>
  <c r="AR850" i="1"/>
  <c r="AR851" i="1"/>
  <c r="AR852" i="1"/>
  <c r="AR853" i="1"/>
  <c r="AR854" i="1"/>
  <c r="AR855" i="1"/>
  <c r="AR856" i="1"/>
  <c r="AR857" i="1"/>
  <c r="AR858" i="1"/>
  <c r="AR859" i="1"/>
  <c r="AR860" i="1"/>
  <c r="AR861" i="1"/>
  <c r="AR862" i="1"/>
  <c r="AR863" i="1"/>
  <c r="AR864" i="1"/>
  <c r="AR865" i="1"/>
  <c r="AR866" i="1"/>
  <c r="AR836" i="1"/>
  <c r="AP944" i="1"/>
  <c r="AJ441" i="1" l="1"/>
  <c r="AG474" i="1"/>
  <c r="AG473" i="1"/>
  <c r="AK162" i="1"/>
  <c r="AK163" i="1"/>
  <c r="AK164" i="1"/>
  <c r="AK165" i="1"/>
  <c r="AK166" i="1"/>
  <c r="AK167" i="1"/>
  <c r="AK168" i="1"/>
  <c r="AK169" i="1"/>
  <c r="AK170" i="1"/>
  <c r="AK171" i="1"/>
  <c r="AK161" i="1"/>
  <c r="AD944" i="1"/>
  <c r="AE909" i="1"/>
  <c r="AS943" i="1"/>
  <c r="AR944" i="1"/>
  <c r="AP943" i="1"/>
  <c r="AN943" i="1"/>
  <c r="AH903" i="1"/>
  <c r="AI870" i="1"/>
  <c r="AI903" i="1" s="1"/>
  <c r="AG870" i="1"/>
  <c r="AE908" i="1"/>
  <c r="AE907" i="1"/>
  <c r="AE945" i="1"/>
  <c r="AH943" i="1"/>
  <c r="AJ908" i="1" s="1"/>
  <c r="AI908" i="1"/>
  <c r="AG943" i="1" s="1"/>
  <c r="AO943" i="1" s="1"/>
  <c r="AH908" i="1"/>
  <c r="AG908" i="1"/>
  <c r="AF878" i="1"/>
  <c r="AG878" i="1"/>
  <c r="AF913" i="1"/>
  <c r="AC943" i="1"/>
  <c r="AD943" i="1"/>
  <c r="AE943" i="1"/>
  <c r="AF943" i="1"/>
  <c r="AE944" i="1"/>
  <c r="AE913" i="1"/>
  <c r="AD878" i="1"/>
  <c r="AC909" i="1"/>
  <c r="AC944" i="1" s="1"/>
  <c r="AC878" i="1"/>
  <c r="AH870" i="1"/>
  <c r="AG866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T809" i="1"/>
  <c r="U809" i="1"/>
  <c r="V809" i="1"/>
  <c r="W809" i="1"/>
  <c r="X809" i="1"/>
  <c r="Y809" i="1"/>
  <c r="Z809" i="1"/>
  <c r="AA809" i="1"/>
  <c r="AB809" i="1"/>
  <c r="AC809" i="1"/>
  <c r="AD809" i="1"/>
  <c r="AE809" i="1"/>
  <c r="AF809" i="1"/>
  <c r="AG809" i="1"/>
  <c r="C809" i="1"/>
  <c r="AH866" i="1"/>
  <c r="AE867" i="1"/>
  <c r="AX867" i="1" s="1"/>
  <c r="AD867" i="1"/>
  <c r="AC867" i="1"/>
  <c r="AB867" i="1"/>
  <c r="AB839" i="1"/>
  <c r="AC945" i="1" l="1"/>
  <c r="AD945" i="1"/>
  <c r="AH632" i="1"/>
  <c r="AH778" i="1" s="1"/>
  <c r="AK633" i="1"/>
  <c r="AK634" i="1"/>
  <c r="AK635" i="1"/>
  <c r="AK636" i="1"/>
  <c r="AK637" i="1"/>
  <c r="AK638" i="1"/>
  <c r="AK639" i="1"/>
  <c r="AK640" i="1"/>
  <c r="AK641" i="1"/>
  <c r="AK642" i="1"/>
  <c r="AK632" i="1"/>
  <c r="AM635" i="1"/>
  <c r="AM636" i="1"/>
  <c r="AM637" i="1"/>
  <c r="AM638" i="1"/>
  <c r="AM639" i="1"/>
  <c r="AM640" i="1"/>
  <c r="AM641" i="1"/>
  <c r="AM642" i="1"/>
  <c r="AM643" i="1"/>
  <c r="AM633" i="1"/>
  <c r="AM634" i="1"/>
  <c r="AM779" i="1"/>
  <c r="AN634" i="1" s="1"/>
  <c r="AM780" i="1"/>
  <c r="AN635" i="1" s="1"/>
  <c r="AM781" i="1"/>
  <c r="AN636" i="1" s="1"/>
  <c r="AM782" i="1"/>
  <c r="AN637" i="1" s="1"/>
  <c r="AM783" i="1"/>
  <c r="AN638" i="1" s="1"/>
  <c r="AM784" i="1"/>
  <c r="AN639" i="1" s="1"/>
  <c r="AM785" i="1"/>
  <c r="AN640" i="1" s="1"/>
  <c r="AM786" i="1"/>
  <c r="AN641" i="1" s="1"/>
  <c r="AM787" i="1"/>
  <c r="AN642" i="1" s="1"/>
  <c r="AM788" i="1"/>
  <c r="AN643" i="1" s="1"/>
  <c r="AM778" i="1"/>
  <c r="AN633" i="1" s="1"/>
  <c r="D789" i="1"/>
  <c r="D790" i="1" s="1"/>
  <c r="E789" i="1"/>
  <c r="E790" i="1" s="1"/>
  <c r="F789" i="1"/>
  <c r="F790" i="1" s="1"/>
  <c r="G789" i="1"/>
  <c r="G790" i="1" s="1"/>
  <c r="H789" i="1"/>
  <c r="H790" i="1" s="1"/>
  <c r="I789" i="1"/>
  <c r="I790" i="1" s="1"/>
  <c r="J789" i="1"/>
  <c r="J790" i="1" s="1"/>
  <c r="K789" i="1"/>
  <c r="K790" i="1" s="1"/>
  <c r="L789" i="1"/>
  <c r="L790" i="1" s="1"/>
  <c r="M789" i="1"/>
  <c r="M790" i="1" s="1"/>
  <c r="N789" i="1"/>
  <c r="N790" i="1" s="1"/>
  <c r="O789" i="1"/>
  <c r="O790" i="1" s="1"/>
  <c r="P789" i="1"/>
  <c r="P790" i="1" s="1"/>
  <c r="Q789" i="1"/>
  <c r="R789" i="1"/>
  <c r="R790" i="1" s="1"/>
  <c r="S789" i="1"/>
  <c r="S790" i="1" s="1"/>
  <c r="T789" i="1"/>
  <c r="T790" i="1" s="1"/>
  <c r="U789" i="1"/>
  <c r="U790" i="1" s="1"/>
  <c r="V789" i="1"/>
  <c r="V790" i="1" s="1"/>
  <c r="W789" i="1"/>
  <c r="W790" i="1" s="1"/>
  <c r="X789" i="1"/>
  <c r="X790" i="1" s="1"/>
  <c r="Y789" i="1"/>
  <c r="Y790" i="1" s="1"/>
  <c r="Z789" i="1"/>
  <c r="Z790" i="1" s="1"/>
  <c r="AA789" i="1"/>
  <c r="AA790" i="1" s="1"/>
  <c r="AB789" i="1"/>
  <c r="AB790" i="1" s="1"/>
  <c r="AC789" i="1"/>
  <c r="AC790" i="1" s="1"/>
  <c r="AD789" i="1"/>
  <c r="AD790" i="1" s="1"/>
  <c r="AE789" i="1"/>
  <c r="AE790" i="1" s="1"/>
  <c r="AF789" i="1"/>
  <c r="AF790" i="1" s="1"/>
  <c r="AG789" i="1"/>
  <c r="Q790" i="1"/>
  <c r="AG790" i="1"/>
  <c r="AI790" i="1"/>
  <c r="C789" i="1"/>
  <c r="C790" i="1" s="1"/>
  <c r="AK779" i="1"/>
  <c r="AK780" i="1"/>
  <c r="AK781" i="1"/>
  <c r="AK782" i="1"/>
  <c r="AK783" i="1"/>
  <c r="AK784" i="1"/>
  <c r="AK785" i="1"/>
  <c r="AK786" i="1"/>
  <c r="AK787" i="1"/>
  <c r="AK778" i="1"/>
  <c r="AH633" i="1"/>
  <c r="AH779" i="1" s="1"/>
  <c r="AH634" i="1"/>
  <c r="AH635" i="1"/>
  <c r="AH781" i="1" s="1"/>
  <c r="AH636" i="1"/>
  <c r="AH782" i="1" s="1"/>
  <c r="AH637" i="1"/>
  <c r="AH783" i="1" s="1"/>
  <c r="AH638" i="1"/>
  <c r="AH639" i="1"/>
  <c r="AH785" i="1" s="1"/>
  <c r="AH640" i="1"/>
  <c r="AH786" i="1" s="1"/>
  <c r="AH641" i="1"/>
  <c r="AH787" i="1" s="1"/>
  <c r="AH642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Z643" i="1"/>
  <c r="AA643" i="1"/>
  <c r="AB643" i="1"/>
  <c r="AC643" i="1"/>
  <c r="AD643" i="1"/>
  <c r="AE643" i="1"/>
  <c r="AF643" i="1"/>
  <c r="AG643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T644" i="1"/>
  <c r="U644" i="1"/>
  <c r="V644" i="1"/>
  <c r="W644" i="1"/>
  <c r="X644" i="1"/>
  <c r="Y644" i="1"/>
  <c r="Z644" i="1"/>
  <c r="AA644" i="1"/>
  <c r="AB644" i="1"/>
  <c r="AC644" i="1"/>
  <c r="AD644" i="1"/>
  <c r="AE644" i="1"/>
  <c r="AE647" i="1" s="1"/>
  <c r="AF644" i="1"/>
  <c r="AF647" i="1" s="1"/>
  <c r="AG644" i="1"/>
  <c r="AG647" i="1" s="1"/>
  <c r="C644" i="1"/>
  <c r="C64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137" i="1" s="1"/>
  <c r="AC473" i="1"/>
  <c r="AD473" i="1"/>
  <c r="AE473" i="1"/>
  <c r="AF473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C474" i="1"/>
  <c r="C473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AF454" i="1"/>
  <c r="AG454" i="1"/>
  <c r="AH454" i="1"/>
  <c r="C454" i="1"/>
  <c r="AP451" i="1"/>
  <c r="AP442" i="1"/>
  <c r="AP443" i="1"/>
  <c r="AP444" i="1"/>
  <c r="AP445" i="1"/>
  <c r="AP446" i="1"/>
  <c r="AP447" i="1"/>
  <c r="AP448" i="1"/>
  <c r="AP449" i="1"/>
  <c r="AP450" i="1"/>
  <c r="AP441" i="1"/>
  <c r="T920" i="1"/>
  <c r="U920" i="1"/>
  <c r="V920" i="1"/>
  <c r="W920" i="1"/>
  <c r="X920" i="1"/>
  <c r="Y920" i="1"/>
  <c r="Z920" i="1"/>
  <c r="T921" i="1"/>
  <c r="U921" i="1"/>
  <c r="V921" i="1"/>
  <c r="W921" i="1"/>
  <c r="X921" i="1"/>
  <c r="Y921" i="1"/>
  <c r="Z921" i="1"/>
  <c r="T922" i="1"/>
  <c r="U922" i="1"/>
  <c r="V922" i="1"/>
  <c r="W922" i="1"/>
  <c r="X922" i="1"/>
  <c r="Y922" i="1"/>
  <c r="Z922" i="1"/>
  <c r="T923" i="1"/>
  <c r="U923" i="1"/>
  <c r="V923" i="1"/>
  <c r="W923" i="1"/>
  <c r="X923" i="1"/>
  <c r="Y923" i="1"/>
  <c r="Z923" i="1"/>
  <c r="T924" i="1"/>
  <c r="U924" i="1"/>
  <c r="V924" i="1"/>
  <c r="W924" i="1"/>
  <c r="X924" i="1"/>
  <c r="Y924" i="1"/>
  <c r="Z924" i="1"/>
  <c r="T925" i="1"/>
  <c r="U925" i="1"/>
  <c r="V925" i="1"/>
  <c r="W925" i="1"/>
  <c r="X925" i="1"/>
  <c r="Y925" i="1"/>
  <c r="Z925" i="1"/>
  <c r="T927" i="1"/>
  <c r="U927" i="1"/>
  <c r="V927" i="1"/>
  <c r="W927" i="1"/>
  <c r="X927" i="1"/>
  <c r="Y927" i="1"/>
  <c r="Z927" i="1"/>
  <c r="T928" i="1"/>
  <c r="U928" i="1"/>
  <c r="V928" i="1"/>
  <c r="W928" i="1"/>
  <c r="X928" i="1"/>
  <c r="Y928" i="1"/>
  <c r="Z928" i="1"/>
  <c r="T929" i="1"/>
  <c r="U929" i="1"/>
  <c r="V929" i="1"/>
  <c r="W929" i="1"/>
  <c r="X929" i="1"/>
  <c r="Y929" i="1"/>
  <c r="Z929" i="1"/>
  <c r="T930" i="1"/>
  <c r="U930" i="1"/>
  <c r="V930" i="1"/>
  <c r="W930" i="1"/>
  <c r="X930" i="1"/>
  <c r="Y930" i="1"/>
  <c r="Z930" i="1"/>
  <c r="T931" i="1"/>
  <c r="U931" i="1"/>
  <c r="V931" i="1"/>
  <c r="W931" i="1"/>
  <c r="X931" i="1"/>
  <c r="Y931" i="1"/>
  <c r="Z931" i="1"/>
  <c r="T932" i="1"/>
  <c r="U932" i="1"/>
  <c r="V932" i="1"/>
  <c r="W932" i="1"/>
  <c r="X932" i="1"/>
  <c r="Y932" i="1"/>
  <c r="Z932" i="1"/>
  <c r="T933" i="1"/>
  <c r="U933" i="1"/>
  <c r="V933" i="1"/>
  <c r="W933" i="1"/>
  <c r="X933" i="1"/>
  <c r="Y933" i="1"/>
  <c r="Z933" i="1"/>
  <c r="T934" i="1"/>
  <c r="U934" i="1"/>
  <c r="V934" i="1"/>
  <c r="W934" i="1"/>
  <c r="X934" i="1"/>
  <c r="Y934" i="1"/>
  <c r="Z934" i="1"/>
  <c r="T935" i="1"/>
  <c r="U935" i="1"/>
  <c r="V935" i="1"/>
  <c r="W935" i="1"/>
  <c r="X935" i="1"/>
  <c r="Y935" i="1"/>
  <c r="Z935" i="1"/>
  <c r="T936" i="1"/>
  <c r="U936" i="1"/>
  <c r="V936" i="1"/>
  <c r="W936" i="1"/>
  <c r="X936" i="1"/>
  <c r="Y936" i="1"/>
  <c r="Z936" i="1"/>
  <c r="T937" i="1"/>
  <c r="U937" i="1"/>
  <c r="V937" i="1"/>
  <c r="W937" i="1"/>
  <c r="X937" i="1"/>
  <c r="Y937" i="1"/>
  <c r="Z937" i="1"/>
  <c r="T938" i="1"/>
  <c r="U938" i="1"/>
  <c r="V938" i="1"/>
  <c r="W938" i="1"/>
  <c r="X938" i="1"/>
  <c r="Y938" i="1"/>
  <c r="Z938" i="1"/>
  <c r="T939" i="1"/>
  <c r="U939" i="1"/>
  <c r="V939" i="1"/>
  <c r="W939" i="1"/>
  <c r="X939" i="1"/>
  <c r="Y939" i="1"/>
  <c r="Z939" i="1"/>
  <c r="T940" i="1"/>
  <c r="U940" i="1"/>
  <c r="V940" i="1"/>
  <c r="W940" i="1"/>
  <c r="X940" i="1"/>
  <c r="Y940" i="1"/>
  <c r="Z940" i="1"/>
  <c r="T941" i="1"/>
  <c r="U941" i="1"/>
  <c r="V941" i="1"/>
  <c r="W941" i="1"/>
  <c r="X941" i="1"/>
  <c r="Y941" i="1"/>
  <c r="Z941" i="1"/>
  <c r="T942" i="1"/>
  <c r="U942" i="1"/>
  <c r="V942" i="1"/>
  <c r="W942" i="1"/>
  <c r="X942" i="1"/>
  <c r="Y942" i="1"/>
  <c r="Z942" i="1"/>
  <c r="T943" i="1"/>
  <c r="U943" i="1"/>
  <c r="V943" i="1"/>
  <c r="W943" i="1"/>
  <c r="X943" i="1"/>
  <c r="Y943" i="1"/>
  <c r="Z943" i="1"/>
  <c r="T944" i="1"/>
  <c r="U944" i="1"/>
  <c r="V944" i="1"/>
  <c r="W944" i="1"/>
  <c r="X944" i="1"/>
  <c r="Y944" i="1"/>
  <c r="Z944" i="1"/>
  <c r="T945" i="1"/>
  <c r="U945" i="1"/>
  <c r="V945" i="1"/>
  <c r="W945" i="1"/>
  <c r="X945" i="1"/>
  <c r="Y945" i="1"/>
  <c r="Z945" i="1"/>
  <c r="T946" i="1"/>
  <c r="U946" i="1"/>
  <c r="V946" i="1"/>
  <c r="W946" i="1"/>
  <c r="X946" i="1"/>
  <c r="Y946" i="1"/>
  <c r="Z946" i="1"/>
  <c r="T947" i="1"/>
  <c r="U947" i="1"/>
  <c r="V947" i="1"/>
  <c r="W947" i="1"/>
  <c r="X947" i="1"/>
  <c r="Y947" i="1"/>
  <c r="Z947" i="1"/>
  <c r="T948" i="1"/>
  <c r="U948" i="1"/>
  <c r="V948" i="1"/>
  <c r="W948" i="1"/>
  <c r="X948" i="1"/>
  <c r="Y948" i="1"/>
  <c r="Z948" i="1"/>
  <c r="T949" i="1"/>
  <c r="U949" i="1"/>
  <c r="V949" i="1"/>
  <c r="W949" i="1"/>
  <c r="X949" i="1"/>
  <c r="Y949" i="1"/>
  <c r="Z949" i="1"/>
  <c r="Z919" i="1"/>
  <c r="Y919" i="1"/>
  <c r="X919" i="1"/>
  <c r="W919" i="1"/>
  <c r="V919" i="1"/>
  <c r="U919" i="1"/>
  <c r="T919" i="1"/>
  <c r="S948" i="1"/>
  <c r="S949" i="1"/>
  <c r="S920" i="1"/>
  <c r="S921" i="1"/>
  <c r="S922" i="1"/>
  <c r="S923" i="1"/>
  <c r="S924" i="1"/>
  <c r="S925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19" i="1"/>
  <c r="AM943" i="1"/>
  <c r="AM942" i="1"/>
  <c r="AM941" i="1"/>
  <c r="AE941" i="1"/>
  <c r="AD906" i="1" s="1"/>
  <c r="AM940" i="1"/>
  <c r="AE940" i="1"/>
  <c r="AR940" i="1" s="1"/>
  <c r="AM939" i="1"/>
  <c r="AE939" i="1"/>
  <c r="AR939" i="1" s="1"/>
  <c r="AM938" i="1"/>
  <c r="AF938" i="1"/>
  <c r="AN938" i="1" s="1"/>
  <c r="AE938" i="1"/>
  <c r="AR938" i="1" s="1"/>
  <c r="AM937" i="1"/>
  <c r="AE937" i="1"/>
  <c r="AD902" i="1" s="1"/>
  <c r="AM936" i="1"/>
  <c r="AE936" i="1"/>
  <c r="AD901" i="1" s="1"/>
  <c r="AM935" i="1"/>
  <c r="AE935" i="1"/>
  <c r="AM934" i="1"/>
  <c r="AE934" i="1"/>
  <c r="AD899" i="1" s="1"/>
  <c r="AM933" i="1"/>
  <c r="AE933" i="1"/>
  <c r="AM932" i="1"/>
  <c r="AE932" i="1"/>
  <c r="AD897" i="1" s="1"/>
  <c r="AM931" i="1"/>
  <c r="AE931" i="1"/>
  <c r="AR931" i="1" s="1"/>
  <c r="AM930" i="1"/>
  <c r="AE930" i="1"/>
  <c r="AD895" i="1" s="1"/>
  <c r="AM929" i="1"/>
  <c r="AE929" i="1"/>
  <c r="AD894" i="1" s="1"/>
  <c r="AM928" i="1"/>
  <c r="AE928" i="1"/>
  <c r="AR928" i="1" s="1"/>
  <c r="AM927" i="1"/>
  <c r="AE927" i="1"/>
  <c r="AR927" i="1" s="1"/>
  <c r="AM926" i="1"/>
  <c r="AE926" i="1"/>
  <c r="AM925" i="1"/>
  <c r="AE925" i="1"/>
  <c r="AD890" i="1" s="1"/>
  <c r="AM924" i="1"/>
  <c r="AE924" i="1"/>
  <c r="AD889" i="1" s="1"/>
  <c r="AM923" i="1"/>
  <c r="AE923" i="1"/>
  <c r="AM922" i="1"/>
  <c r="AE922" i="1"/>
  <c r="AR922" i="1" s="1"/>
  <c r="AM921" i="1"/>
  <c r="AE921" i="1"/>
  <c r="AD886" i="1" s="1"/>
  <c r="AM920" i="1"/>
  <c r="AE920" i="1"/>
  <c r="AD885" i="1" s="1"/>
  <c r="AM919" i="1"/>
  <c r="AE919" i="1"/>
  <c r="AM918" i="1"/>
  <c r="AE918" i="1"/>
  <c r="AD883" i="1" s="1"/>
  <c r="AM917" i="1"/>
  <c r="AE917" i="1"/>
  <c r="AM916" i="1"/>
  <c r="AE916" i="1"/>
  <c r="AR916" i="1" s="1"/>
  <c r="AM915" i="1"/>
  <c r="AE915" i="1"/>
  <c r="AR915" i="1" s="1"/>
  <c r="AM914" i="1"/>
  <c r="AE914" i="1"/>
  <c r="AM913" i="1"/>
  <c r="AC908" i="1"/>
  <c r="AF907" i="1"/>
  <c r="AG907" i="1" s="1"/>
  <c r="AC907" i="1"/>
  <c r="AC942" i="1" s="1"/>
  <c r="AF906" i="1"/>
  <c r="AG906" i="1" s="1"/>
  <c r="AF941" i="1" s="1"/>
  <c r="AE906" i="1"/>
  <c r="AD941" i="1" s="1"/>
  <c r="AP941" i="1" s="1"/>
  <c r="AC906" i="1"/>
  <c r="AC941" i="1" s="1"/>
  <c r="AF905" i="1"/>
  <c r="AG905" i="1" s="1"/>
  <c r="AF940" i="1" s="1"/>
  <c r="AE905" i="1"/>
  <c r="AD940" i="1" s="1"/>
  <c r="AP940" i="1" s="1"/>
  <c r="AC905" i="1"/>
  <c r="AC940" i="1" s="1"/>
  <c r="AF904" i="1"/>
  <c r="AG904" i="1" s="1"/>
  <c r="AF939" i="1" s="1"/>
  <c r="AE904" i="1"/>
  <c r="AD939" i="1" s="1"/>
  <c r="AP939" i="1" s="1"/>
  <c r="AC904" i="1"/>
  <c r="AC939" i="1" s="1"/>
  <c r="AE903" i="1"/>
  <c r="AD938" i="1" s="1"/>
  <c r="AP938" i="1" s="1"/>
  <c r="AC903" i="1"/>
  <c r="AC938" i="1" s="1"/>
  <c r="AF902" i="1"/>
  <c r="AG902" i="1" s="1"/>
  <c r="AE902" i="1"/>
  <c r="AD937" i="1" s="1"/>
  <c r="AP937" i="1" s="1"/>
  <c r="AC902" i="1"/>
  <c r="AC937" i="1" s="1"/>
  <c r="AF901" i="1"/>
  <c r="AG901" i="1" s="1"/>
  <c r="AE901" i="1"/>
  <c r="AD936" i="1" s="1"/>
  <c r="AP936" i="1" s="1"/>
  <c r="AC901" i="1"/>
  <c r="AC936" i="1" s="1"/>
  <c r="AF900" i="1"/>
  <c r="AG900" i="1" s="1"/>
  <c r="AE900" i="1"/>
  <c r="AD935" i="1" s="1"/>
  <c r="AP935" i="1" s="1"/>
  <c r="AC900" i="1"/>
  <c r="AC935" i="1" s="1"/>
  <c r="AF899" i="1"/>
  <c r="AG899" i="1" s="1"/>
  <c r="AE899" i="1"/>
  <c r="AD934" i="1" s="1"/>
  <c r="AP934" i="1" s="1"/>
  <c r="AC899" i="1"/>
  <c r="AC934" i="1" s="1"/>
  <c r="AF898" i="1"/>
  <c r="AG898" i="1" s="1"/>
  <c r="AE898" i="1"/>
  <c r="AD933" i="1" s="1"/>
  <c r="AP933" i="1" s="1"/>
  <c r="AC898" i="1"/>
  <c r="AC933" i="1" s="1"/>
  <c r="AF897" i="1"/>
  <c r="AG897" i="1" s="1"/>
  <c r="AE897" i="1"/>
  <c r="AD932" i="1" s="1"/>
  <c r="AP932" i="1" s="1"/>
  <c r="AC897" i="1"/>
  <c r="AC932" i="1" s="1"/>
  <c r="AF896" i="1"/>
  <c r="AG896" i="1" s="1"/>
  <c r="AE896" i="1"/>
  <c r="AD931" i="1" s="1"/>
  <c r="AP931" i="1" s="1"/>
  <c r="AC896" i="1"/>
  <c r="AC931" i="1" s="1"/>
  <c r="AF895" i="1"/>
  <c r="AG895" i="1" s="1"/>
  <c r="AE895" i="1"/>
  <c r="AD930" i="1" s="1"/>
  <c r="AP930" i="1" s="1"/>
  <c r="AC895" i="1"/>
  <c r="AC930" i="1" s="1"/>
  <c r="AF894" i="1"/>
  <c r="AG894" i="1" s="1"/>
  <c r="AE894" i="1"/>
  <c r="AD929" i="1" s="1"/>
  <c r="AP929" i="1" s="1"/>
  <c r="AC894" i="1"/>
  <c r="AC929" i="1" s="1"/>
  <c r="AF893" i="1"/>
  <c r="AG893" i="1" s="1"/>
  <c r="AE893" i="1"/>
  <c r="AD928" i="1" s="1"/>
  <c r="AP928" i="1" s="1"/>
  <c r="AC893" i="1"/>
  <c r="AC928" i="1" s="1"/>
  <c r="AF892" i="1"/>
  <c r="AG892" i="1" s="1"/>
  <c r="AE892" i="1"/>
  <c r="AD927" i="1" s="1"/>
  <c r="AP927" i="1" s="1"/>
  <c r="AC892" i="1"/>
  <c r="AC927" i="1" s="1"/>
  <c r="AF891" i="1"/>
  <c r="AG891" i="1" s="1"/>
  <c r="AE891" i="1"/>
  <c r="AD926" i="1" s="1"/>
  <c r="AP926" i="1" s="1"/>
  <c r="AC891" i="1"/>
  <c r="AC926" i="1" s="1"/>
  <c r="AF890" i="1"/>
  <c r="AG890" i="1" s="1"/>
  <c r="AE890" i="1"/>
  <c r="AD925" i="1" s="1"/>
  <c r="AP925" i="1" s="1"/>
  <c r="AC890" i="1"/>
  <c r="AC925" i="1" s="1"/>
  <c r="AF889" i="1"/>
  <c r="AG889" i="1" s="1"/>
  <c r="AE889" i="1"/>
  <c r="AD924" i="1" s="1"/>
  <c r="AP924" i="1" s="1"/>
  <c r="AC889" i="1"/>
  <c r="AC924" i="1" s="1"/>
  <c r="AF888" i="1"/>
  <c r="AG888" i="1" s="1"/>
  <c r="AE888" i="1"/>
  <c r="AD923" i="1" s="1"/>
  <c r="AP923" i="1" s="1"/>
  <c r="AC888" i="1"/>
  <c r="AC923" i="1" s="1"/>
  <c r="AF887" i="1"/>
  <c r="AG887" i="1" s="1"/>
  <c r="AE887" i="1"/>
  <c r="AD922" i="1" s="1"/>
  <c r="AP922" i="1" s="1"/>
  <c r="AC887" i="1"/>
  <c r="AC922" i="1" s="1"/>
  <c r="AF886" i="1"/>
  <c r="AG886" i="1" s="1"/>
  <c r="AE886" i="1"/>
  <c r="AD921" i="1" s="1"/>
  <c r="AP921" i="1" s="1"/>
  <c r="AC886" i="1"/>
  <c r="AC921" i="1" s="1"/>
  <c r="AF885" i="1"/>
  <c r="AG885" i="1" s="1"/>
  <c r="AE885" i="1"/>
  <c r="AD920" i="1" s="1"/>
  <c r="AP920" i="1" s="1"/>
  <c r="AC885" i="1"/>
  <c r="AC920" i="1" s="1"/>
  <c r="AF884" i="1"/>
  <c r="AG884" i="1" s="1"/>
  <c r="AE884" i="1"/>
  <c r="AD919" i="1" s="1"/>
  <c r="AP919" i="1" s="1"/>
  <c r="AC884" i="1"/>
  <c r="AC919" i="1" s="1"/>
  <c r="AF883" i="1"/>
  <c r="AG883" i="1" s="1"/>
  <c r="AE883" i="1"/>
  <c r="AD918" i="1" s="1"/>
  <c r="AP918" i="1" s="1"/>
  <c r="AC883" i="1"/>
  <c r="AC918" i="1" s="1"/>
  <c r="AF882" i="1"/>
  <c r="AG882" i="1" s="1"/>
  <c r="AE882" i="1"/>
  <c r="AD917" i="1" s="1"/>
  <c r="AP917" i="1" s="1"/>
  <c r="AC882" i="1"/>
  <c r="AC917" i="1" s="1"/>
  <c r="AF881" i="1"/>
  <c r="AG881" i="1" s="1"/>
  <c r="AE881" i="1"/>
  <c r="AD916" i="1" s="1"/>
  <c r="AP916" i="1" s="1"/>
  <c r="AC881" i="1"/>
  <c r="AC916" i="1" s="1"/>
  <c r="AF880" i="1"/>
  <c r="AG880" i="1" s="1"/>
  <c r="AE880" i="1"/>
  <c r="AD915" i="1" s="1"/>
  <c r="AP915" i="1" s="1"/>
  <c r="AC880" i="1"/>
  <c r="AC915" i="1" s="1"/>
  <c r="AF879" i="1"/>
  <c r="AG879" i="1" s="1"/>
  <c r="AE879" i="1"/>
  <c r="AD914" i="1" s="1"/>
  <c r="AP914" i="1" s="1"/>
  <c r="AC879" i="1"/>
  <c r="AC914" i="1" s="1"/>
  <c r="AE878" i="1"/>
  <c r="AD913" i="1" s="1"/>
  <c r="AC913" i="1"/>
  <c r="AK868" i="1"/>
  <c r="AJ868" i="1"/>
  <c r="AF868" i="1"/>
  <c r="AB866" i="1"/>
  <c r="AE866" i="1"/>
  <c r="AD908" i="1"/>
  <c r="AC866" i="1"/>
  <c r="AH865" i="1"/>
  <c r="AI907" i="1" s="1"/>
  <c r="AG942" i="1" s="1"/>
  <c r="AO942" i="1" s="1"/>
  <c r="AB865" i="1"/>
  <c r="AE865" i="1"/>
  <c r="AG865" i="1" s="1"/>
  <c r="AD865" i="1"/>
  <c r="AC865" i="1"/>
  <c r="AH864" i="1"/>
  <c r="AI906" i="1" s="1"/>
  <c r="AG941" i="1" s="1"/>
  <c r="AO941" i="1" s="1"/>
  <c r="AE864" i="1"/>
  <c r="AG864" i="1" s="1"/>
  <c r="AD864" i="1"/>
  <c r="AC864" i="1"/>
  <c r="AB864" i="1"/>
  <c r="AH863" i="1"/>
  <c r="AI905" i="1" s="1"/>
  <c r="AG940" i="1" s="1"/>
  <c r="AO940" i="1" s="1"/>
  <c r="AE863" i="1"/>
  <c r="AG863" i="1" s="1"/>
  <c r="AD863" i="1"/>
  <c r="AC863" i="1"/>
  <c r="AB863" i="1"/>
  <c r="AH862" i="1"/>
  <c r="AI904" i="1" s="1"/>
  <c r="AG939" i="1" s="1"/>
  <c r="AO939" i="1" s="1"/>
  <c r="AE862" i="1"/>
  <c r="AG862" i="1" s="1"/>
  <c r="AD862" i="1"/>
  <c r="AC862" i="1"/>
  <c r="AB862" i="1"/>
  <c r="AH861" i="1"/>
  <c r="AE861" i="1"/>
  <c r="AG861" i="1" s="1"/>
  <c r="AD861" i="1"/>
  <c r="AC861" i="1"/>
  <c r="AB861" i="1"/>
  <c r="AH860" i="1"/>
  <c r="AI902" i="1" s="1"/>
  <c r="AG937" i="1" s="1"/>
  <c r="AO937" i="1" s="1"/>
  <c r="AE860" i="1"/>
  <c r="AG860" i="1" s="1"/>
  <c r="AD860" i="1"/>
  <c r="AC860" i="1"/>
  <c r="AB860" i="1"/>
  <c r="AH859" i="1"/>
  <c r="AI901" i="1" s="1"/>
  <c r="AG936" i="1" s="1"/>
  <c r="AO936" i="1" s="1"/>
  <c r="AE859" i="1"/>
  <c r="AG859" i="1" s="1"/>
  <c r="AD859" i="1"/>
  <c r="AC859" i="1"/>
  <c r="AB859" i="1"/>
  <c r="AH858" i="1"/>
  <c r="AI900" i="1" s="1"/>
  <c r="AG935" i="1" s="1"/>
  <c r="AO935" i="1" s="1"/>
  <c r="AE858" i="1"/>
  <c r="AG858" i="1" s="1"/>
  <c r="AD858" i="1"/>
  <c r="AC858" i="1"/>
  <c r="AB858" i="1"/>
  <c r="AH857" i="1"/>
  <c r="AI899" i="1" s="1"/>
  <c r="AG934" i="1" s="1"/>
  <c r="AO934" i="1" s="1"/>
  <c r="AE857" i="1"/>
  <c r="AG857" i="1" s="1"/>
  <c r="AD857" i="1"/>
  <c r="AC857" i="1"/>
  <c r="AB857" i="1"/>
  <c r="AH856" i="1"/>
  <c r="AI898" i="1" s="1"/>
  <c r="AG933" i="1" s="1"/>
  <c r="AO933" i="1" s="1"/>
  <c r="AE856" i="1"/>
  <c r="AG856" i="1" s="1"/>
  <c r="AD856" i="1"/>
  <c r="AC856" i="1"/>
  <c r="AB856" i="1"/>
  <c r="AH855" i="1"/>
  <c r="AI897" i="1" s="1"/>
  <c r="AG932" i="1" s="1"/>
  <c r="AO932" i="1" s="1"/>
  <c r="AE855" i="1"/>
  <c r="AG855" i="1" s="1"/>
  <c r="AD855" i="1"/>
  <c r="AC855" i="1"/>
  <c r="AB855" i="1"/>
  <c r="AH854" i="1"/>
  <c r="AI896" i="1" s="1"/>
  <c r="AG931" i="1" s="1"/>
  <c r="AO931" i="1" s="1"/>
  <c r="AE854" i="1"/>
  <c r="AG854" i="1" s="1"/>
  <c r="AD854" i="1"/>
  <c r="AC854" i="1"/>
  <c r="AB854" i="1"/>
  <c r="AH853" i="1"/>
  <c r="AI895" i="1" s="1"/>
  <c r="AG930" i="1" s="1"/>
  <c r="AO930" i="1" s="1"/>
  <c r="AE853" i="1"/>
  <c r="AG853" i="1" s="1"/>
  <c r="AD853" i="1"/>
  <c r="AC853" i="1"/>
  <c r="AB853" i="1"/>
  <c r="AH852" i="1"/>
  <c r="AI894" i="1" s="1"/>
  <c r="AG929" i="1" s="1"/>
  <c r="AO929" i="1" s="1"/>
  <c r="AE852" i="1"/>
  <c r="AG852" i="1" s="1"/>
  <c r="AD852" i="1"/>
  <c r="AC852" i="1"/>
  <c r="AB852" i="1"/>
  <c r="AH851" i="1"/>
  <c r="AI893" i="1" s="1"/>
  <c r="AG928" i="1" s="1"/>
  <c r="AO928" i="1" s="1"/>
  <c r="AE851" i="1"/>
  <c r="AG851" i="1" s="1"/>
  <c r="AD851" i="1"/>
  <c r="AC851" i="1"/>
  <c r="AB851" i="1"/>
  <c r="AH850" i="1"/>
  <c r="AI892" i="1" s="1"/>
  <c r="AG927" i="1" s="1"/>
  <c r="AO927" i="1" s="1"/>
  <c r="AE850" i="1"/>
  <c r="AG850" i="1" s="1"/>
  <c r="AD850" i="1"/>
  <c r="AC850" i="1"/>
  <c r="AB850" i="1"/>
  <c r="AH849" i="1"/>
  <c r="AI891" i="1" s="1"/>
  <c r="AG926" i="1" s="1"/>
  <c r="AO926" i="1" s="1"/>
  <c r="AE849" i="1"/>
  <c r="AG849" i="1" s="1"/>
  <c r="AD849" i="1"/>
  <c r="AC849" i="1"/>
  <c r="AB849" i="1"/>
  <c r="AH848" i="1"/>
  <c r="AI890" i="1" s="1"/>
  <c r="AG925" i="1" s="1"/>
  <c r="AO925" i="1" s="1"/>
  <c r="AE848" i="1"/>
  <c r="AG848" i="1" s="1"/>
  <c r="AD848" i="1"/>
  <c r="AC848" i="1"/>
  <c r="AB848" i="1"/>
  <c r="AH847" i="1"/>
  <c r="AI889" i="1" s="1"/>
  <c r="AG924" i="1" s="1"/>
  <c r="AO924" i="1" s="1"/>
  <c r="AE847" i="1"/>
  <c r="AG847" i="1" s="1"/>
  <c r="AD847" i="1"/>
  <c r="AC847" i="1"/>
  <c r="AB847" i="1"/>
  <c r="AH846" i="1"/>
  <c r="AI888" i="1" s="1"/>
  <c r="AG923" i="1" s="1"/>
  <c r="AO923" i="1" s="1"/>
  <c r="AE846" i="1"/>
  <c r="AG846" i="1" s="1"/>
  <c r="AD846" i="1"/>
  <c r="AC846" i="1"/>
  <c r="AB846" i="1"/>
  <c r="AH845" i="1"/>
  <c r="AI887" i="1" s="1"/>
  <c r="AG922" i="1" s="1"/>
  <c r="AO922" i="1" s="1"/>
  <c r="AE845" i="1"/>
  <c r="AG845" i="1" s="1"/>
  <c r="AD845" i="1"/>
  <c r="AC845" i="1"/>
  <c r="AB845" i="1"/>
  <c r="AH844" i="1"/>
  <c r="AI886" i="1" s="1"/>
  <c r="AG921" i="1" s="1"/>
  <c r="AO921" i="1" s="1"/>
  <c r="AE844" i="1"/>
  <c r="AG844" i="1" s="1"/>
  <c r="AD844" i="1"/>
  <c r="AC844" i="1"/>
  <c r="AB844" i="1"/>
  <c r="AH843" i="1"/>
  <c r="AI885" i="1" s="1"/>
  <c r="AG920" i="1" s="1"/>
  <c r="AO920" i="1" s="1"/>
  <c r="AE843" i="1"/>
  <c r="AG843" i="1" s="1"/>
  <c r="AD843" i="1"/>
  <c r="AC843" i="1"/>
  <c r="AB843" i="1"/>
  <c r="AH842" i="1"/>
  <c r="AI884" i="1" s="1"/>
  <c r="AG919" i="1" s="1"/>
  <c r="AO919" i="1" s="1"/>
  <c r="AE842" i="1"/>
  <c r="AG842" i="1" s="1"/>
  <c r="AD842" i="1"/>
  <c r="AC842" i="1"/>
  <c r="AB842" i="1"/>
  <c r="AH841" i="1"/>
  <c r="AI883" i="1" s="1"/>
  <c r="AG918" i="1" s="1"/>
  <c r="AO918" i="1" s="1"/>
  <c r="AE841" i="1"/>
  <c r="AG841" i="1" s="1"/>
  <c r="AD841" i="1"/>
  <c r="AC841" i="1"/>
  <c r="AB841" i="1"/>
  <c r="AH840" i="1"/>
  <c r="AI882" i="1" s="1"/>
  <c r="AG917" i="1" s="1"/>
  <c r="AO917" i="1" s="1"/>
  <c r="AE840" i="1"/>
  <c r="AG840" i="1" s="1"/>
  <c r="AD840" i="1"/>
  <c r="AC840" i="1"/>
  <c r="AB840" i="1"/>
  <c r="AH839" i="1"/>
  <c r="AI881" i="1" s="1"/>
  <c r="AG916" i="1" s="1"/>
  <c r="AO916" i="1" s="1"/>
  <c r="AE839" i="1"/>
  <c r="AG839" i="1" s="1"/>
  <c r="AD839" i="1"/>
  <c r="AC839" i="1"/>
  <c r="AH838" i="1"/>
  <c r="AI880" i="1" s="1"/>
  <c r="AG915" i="1" s="1"/>
  <c r="AO915" i="1" s="1"/>
  <c r="AE838" i="1"/>
  <c r="AG838" i="1" s="1"/>
  <c r="AD838" i="1"/>
  <c r="AC838" i="1"/>
  <c r="AB838" i="1"/>
  <c r="AH837" i="1"/>
  <c r="AI879" i="1" s="1"/>
  <c r="AG914" i="1" s="1"/>
  <c r="AO914" i="1" s="1"/>
  <c r="AE837" i="1"/>
  <c r="AD837" i="1"/>
  <c r="AC837" i="1"/>
  <c r="AB837" i="1"/>
  <c r="AH836" i="1"/>
  <c r="AI878" i="1" s="1"/>
  <c r="AG913" i="1" s="1"/>
  <c r="AE836" i="1"/>
  <c r="AG836" i="1" s="1"/>
  <c r="AD836" i="1"/>
  <c r="AC836" i="1"/>
  <c r="AB836" i="1"/>
  <c r="AI162" i="1"/>
  <c r="AI163" i="1"/>
  <c r="AI164" i="1"/>
  <c r="AI165" i="1"/>
  <c r="AI166" i="1"/>
  <c r="AI167" i="1"/>
  <c r="AI168" i="1"/>
  <c r="AI169" i="1"/>
  <c r="AI170" i="1"/>
  <c r="AI171" i="1"/>
  <c r="AI161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B139" i="1" s="1"/>
  <c r="AC136" i="1"/>
  <c r="AD136" i="1"/>
  <c r="AE136" i="1"/>
  <c r="AF136" i="1"/>
  <c r="AG136" i="1"/>
  <c r="C135" i="1"/>
  <c r="C136" i="1"/>
  <c r="K1214" i="1"/>
  <c r="J1214" i="1"/>
  <c r="K1213" i="1"/>
  <c r="J1213" i="1"/>
  <c r="K1173" i="1"/>
  <c r="J1173" i="1"/>
  <c r="K1172" i="1"/>
  <c r="J1172" i="1"/>
  <c r="K1132" i="1"/>
  <c r="J1132" i="1"/>
  <c r="K1131" i="1"/>
  <c r="J1131" i="1"/>
  <c r="K1091" i="1"/>
  <c r="J1091" i="1"/>
  <c r="K1090" i="1"/>
  <c r="J1090" i="1"/>
  <c r="K1050" i="1"/>
  <c r="J1050" i="1"/>
  <c r="K1049" i="1"/>
  <c r="J1049" i="1"/>
  <c r="K1009" i="1"/>
  <c r="J1009" i="1"/>
  <c r="K1008" i="1"/>
  <c r="J1008" i="1"/>
  <c r="K968" i="1"/>
  <c r="J968" i="1"/>
  <c r="K967" i="1"/>
  <c r="J967" i="1"/>
  <c r="K926" i="1"/>
  <c r="K927" i="1"/>
  <c r="J927" i="1"/>
  <c r="J926" i="1"/>
  <c r="AO913" i="1" l="1"/>
  <c r="AN644" i="1"/>
  <c r="AL642" i="1"/>
  <c r="AR932" i="1"/>
  <c r="AH788" i="1"/>
  <c r="AR925" i="1"/>
  <c r="U954" i="1"/>
  <c r="AC139" i="1"/>
  <c r="AH780" i="1"/>
  <c r="AH784" i="1"/>
  <c r="AH789" i="1" s="1"/>
  <c r="AD887" i="1"/>
  <c r="AD880" i="1"/>
  <c r="AR936" i="1"/>
  <c r="AD905" i="1"/>
  <c r="AR921" i="1"/>
  <c r="AM789" i="1"/>
  <c r="AO642" i="1" s="1"/>
  <c r="AD942" i="1"/>
  <c r="AP942" i="1" s="1"/>
  <c r="AC138" i="1"/>
  <c r="AD903" i="1"/>
  <c r="AR920" i="1"/>
  <c r="AR929" i="1"/>
  <c r="AR934" i="1"/>
  <c r="AE942" i="1"/>
  <c r="AR942" i="1" s="1"/>
  <c r="S953" i="1"/>
  <c r="S950" i="1" s="1"/>
  <c r="AH643" i="1"/>
  <c r="AL634" i="1" s="1"/>
  <c r="S954" i="1"/>
  <c r="AE868" i="1"/>
  <c r="AD893" i="1"/>
  <c r="Z954" i="1"/>
  <c r="X953" i="1"/>
  <c r="X950" i="1" s="1"/>
  <c r="AH644" i="1"/>
  <c r="AF942" i="1"/>
  <c r="AN942" i="1" s="1"/>
  <c r="AG837" i="1"/>
  <c r="AG868" i="1" s="1"/>
  <c r="AB868" i="1"/>
  <c r="AD866" i="1"/>
  <c r="AD868" i="1" s="1"/>
  <c r="AH868" i="1"/>
  <c r="AD881" i="1"/>
  <c r="AD896" i="1"/>
  <c r="AH898" i="1"/>
  <c r="AR941" i="1"/>
  <c r="W953" i="1"/>
  <c r="W950" i="1" s="1"/>
  <c r="Z953" i="1"/>
  <c r="Z950" i="1" s="1"/>
  <c r="V953" i="1"/>
  <c r="Y953" i="1"/>
  <c r="U953" i="1"/>
  <c r="X954" i="1"/>
  <c r="T954" i="1"/>
  <c r="AR924" i="1"/>
  <c r="W954" i="1"/>
  <c r="AH906" i="1"/>
  <c r="AG938" i="1"/>
  <c r="AO938" i="1" s="1"/>
  <c r="T953" i="1"/>
  <c r="T950" i="1" s="1"/>
  <c r="Y954" i="1"/>
  <c r="V954" i="1"/>
  <c r="V950" i="1" s="1"/>
  <c r="AH878" i="1"/>
  <c r="AF914" i="1"/>
  <c r="AH879" i="1"/>
  <c r="AH897" i="1"/>
  <c r="AF932" i="1"/>
  <c r="AH886" i="1"/>
  <c r="AF921" i="1"/>
  <c r="AH887" i="1"/>
  <c r="AF922" i="1"/>
  <c r="AF923" i="1"/>
  <c r="AH888" i="1"/>
  <c r="AH893" i="1"/>
  <c r="AF928" i="1"/>
  <c r="AF934" i="1"/>
  <c r="AH899" i="1"/>
  <c r="AH940" i="1"/>
  <c r="AN940" i="1"/>
  <c r="AH889" i="1"/>
  <c r="AF924" i="1"/>
  <c r="AH894" i="1"/>
  <c r="AF929" i="1"/>
  <c r="AH881" i="1"/>
  <c r="AF916" i="1"/>
  <c r="AH882" i="1"/>
  <c r="AF917" i="1"/>
  <c r="AF918" i="1"/>
  <c r="AH883" i="1"/>
  <c r="AF919" i="1"/>
  <c r="AH884" i="1"/>
  <c r="AH891" i="1"/>
  <c r="AF926" i="1"/>
  <c r="AF931" i="1"/>
  <c r="AH896" i="1"/>
  <c r="AF936" i="1"/>
  <c r="AH901" i="1"/>
  <c r="AH902" i="1"/>
  <c r="AF937" i="1"/>
  <c r="AF915" i="1"/>
  <c r="AH880" i="1"/>
  <c r="AF920" i="1"/>
  <c r="AH885" i="1"/>
  <c r="AF925" i="1"/>
  <c r="AH890" i="1"/>
  <c r="AF927" i="1"/>
  <c r="AH892" i="1"/>
  <c r="AH895" i="1"/>
  <c r="AF930" i="1"/>
  <c r="AF935" i="1"/>
  <c r="AH900" i="1"/>
  <c r="AN939" i="1"/>
  <c r="AH939" i="1"/>
  <c r="AH905" i="1"/>
  <c r="AR917" i="1"/>
  <c r="AD882" i="1"/>
  <c r="AR933" i="1"/>
  <c r="AD898" i="1"/>
  <c r="AR935" i="1"/>
  <c r="AD900" i="1"/>
  <c r="AR943" i="1"/>
  <c r="Y950" i="1"/>
  <c r="AD904" i="1"/>
  <c r="AH904" i="1"/>
  <c r="AP913" i="1"/>
  <c r="AR918" i="1"/>
  <c r="AR926" i="1"/>
  <c r="AD891" i="1"/>
  <c r="AF933" i="1"/>
  <c r="U950" i="1"/>
  <c r="AC868" i="1"/>
  <c r="AH941" i="1"/>
  <c r="AN941" i="1"/>
  <c r="AR914" i="1"/>
  <c r="AD879" i="1"/>
  <c r="AR919" i="1"/>
  <c r="AD884" i="1"/>
  <c r="AR923" i="1"/>
  <c r="AD888" i="1"/>
  <c r="AR930" i="1"/>
  <c r="AR937" i="1"/>
  <c r="AH938" i="1"/>
  <c r="AD892" i="1"/>
  <c r="AG945" i="1" l="1"/>
  <c r="AF945" i="1"/>
  <c r="AL636" i="1"/>
  <c r="AH907" i="1"/>
  <c r="AO637" i="1"/>
  <c r="AO640" i="1"/>
  <c r="AJ643" i="1"/>
  <c r="AL635" i="1"/>
  <c r="AL639" i="1"/>
  <c r="AL632" i="1"/>
  <c r="AL633" i="1"/>
  <c r="AL637" i="1"/>
  <c r="AL641" i="1"/>
  <c r="AO638" i="1"/>
  <c r="AO635" i="1"/>
  <c r="AL638" i="1"/>
  <c r="AO641" i="1"/>
  <c r="AO639" i="1"/>
  <c r="AO634" i="1"/>
  <c r="AJ644" i="1"/>
  <c r="AH647" i="1"/>
  <c r="AL640" i="1"/>
  <c r="AO643" i="1"/>
  <c r="AO636" i="1"/>
  <c r="AN779" i="1"/>
  <c r="AN783" i="1"/>
  <c r="AN787" i="1"/>
  <c r="AN780" i="1"/>
  <c r="AN784" i="1"/>
  <c r="AN788" i="1"/>
  <c r="AN781" i="1"/>
  <c r="AN785" i="1"/>
  <c r="AN778" i="1"/>
  <c r="AN782" i="1"/>
  <c r="AH790" i="1"/>
  <c r="AL783" i="1"/>
  <c r="AL787" i="1"/>
  <c r="AL788" i="1"/>
  <c r="AN786" i="1"/>
  <c r="AL778" i="1"/>
  <c r="AL779" i="1"/>
  <c r="AD907" i="1"/>
  <c r="AO633" i="1"/>
  <c r="AO644" i="1" s="1"/>
  <c r="AL785" i="1"/>
  <c r="AL782" i="1"/>
  <c r="AL784" i="1"/>
  <c r="AL781" i="1"/>
  <c r="AL786" i="1"/>
  <c r="AL780" i="1"/>
  <c r="AH942" i="1"/>
  <c r="AD909" i="1"/>
  <c r="AH925" i="1"/>
  <c r="AN925" i="1"/>
  <c r="AN915" i="1"/>
  <c r="AH915" i="1"/>
  <c r="AH926" i="1"/>
  <c r="AN926" i="1"/>
  <c r="AH916" i="1"/>
  <c r="AN916" i="1"/>
  <c r="AH924" i="1"/>
  <c r="AN924" i="1"/>
  <c r="AH921" i="1"/>
  <c r="AN921" i="1"/>
  <c r="AJ906" i="1"/>
  <c r="BA864" i="1" s="1"/>
  <c r="AS941" i="1"/>
  <c r="AH933" i="1"/>
  <c r="AN933" i="1"/>
  <c r="AN936" i="1"/>
  <c r="AH936" i="1"/>
  <c r="AN918" i="1"/>
  <c r="AH918" i="1"/>
  <c r="AN934" i="1"/>
  <c r="AH934" i="1"/>
  <c r="AN923" i="1"/>
  <c r="AH923" i="1"/>
  <c r="AN914" i="1"/>
  <c r="AH914" i="1"/>
  <c r="AJ904" i="1"/>
  <c r="BA862" i="1" s="1"/>
  <c r="AS939" i="1"/>
  <c r="AN935" i="1"/>
  <c r="AH935" i="1"/>
  <c r="AN927" i="1"/>
  <c r="AH927" i="1"/>
  <c r="AN920" i="1"/>
  <c r="AH920" i="1"/>
  <c r="AH937" i="1"/>
  <c r="AN937" i="1"/>
  <c r="AH917" i="1"/>
  <c r="AN917" i="1"/>
  <c r="AH929" i="1"/>
  <c r="AN929" i="1"/>
  <c r="AH928" i="1"/>
  <c r="AN928" i="1"/>
  <c r="AN922" i="1"/>
  <c r="AH922" i="1"/>
  <c r="AN932" i="1"/>
  <c r="AH932" i="1"/>
  <c r="AH913" i="1"/>
  <c r="AN913" i="1"/>
  <c r="AS938" i="1"/>
  <c r="AJ903" i="1"/>
  <c r="AH930" i="1"/>
  <c r="AN930" i="1"/>
  <c r="AN931" i="1"/>
  <c r="AH931" i="1"/>
  <c r="AN919" i="1"/>
  <c r="AH919" i="1"/>
  <c r="AJ905" i="1"/>
  <c r="BA863" i="1" s="1"/>
  <c r="AS940" i="1"/>
  <c r="AJ878" i="1" l="1"/>
  <c r="BA836" i="1" s="1"/>
  <c r="AH945" i="1"/>
  <c r="AS942" i="1"/>
  <c r="AJ907" i="1"/>
  <c r="BA865" i="1" s="1"/>
  <c r="AM644" i="1"/>
  <c r="AL789" i="1"/>
  <c r="AN789" i="1"/>
  <c r="AS932" i="1"/>
  <c r="AJ897" i="1"/>
  <c r="BA855" i="1" s="1"/>
  <c r="AS920" i="1"/>
  <c r="AJ885" i="1"/>
  <c r="BA843" i="1" s="1"/>
  <c r="AS935" i="1"/>
  <c r="AJ900" i="1"/>
  <c r="BA858" i="1" s="1"/>
  <c r="AJ879" i="1"/>
  <c r="BA837" i="1" s="1"/>
  <c r="AS914" i="1"/>
  <c r="AS934" i="1"/>
  <c r="AJ899" i="1"/>
  <c r="BA857" i="1" s="1"/>
  <c r="AS936" i="1"/>
  <c r="AJ901" i="1"/>
  <c r="BA859" i="1" s="1"/>
  <c r="AS915" i="1"/>
  <c r="AJ880" i="1"/>
  <c r="BA838" i="1" s="1"/>
  <c r="AS919" i="1"/>
  <c r="AJ884" i="1"/>
  <c r="BA842" i="1" s="1"/>
  <c r="AS928" i="1"/>
  <c r="AJ893" i="1"/>
  <c r="BA851" i="1" s="1"/>
  <c r="AJ882" i="1"/>
  <c r="BA840" i="1" s="1"/>
  <c r="AS917" i="1"/>
  <c r="AS933" i="1"/>
  <c r="AJ898" i="1"/>
  <c r="BA856" i="1" s="1"/>
  <c r="AS921" i="1"/>
  <c r="AJ886" i="1"/>
  <c r="BA844" i="1" s="1"/>
  <c r="AJ881" i="1"/>
  <c r="BA839" i="1" s="1"/>
  <c r="AS916" i="1"/>
  <c r="AS930" i="1"/>
  <c r="AJ895" i="1"/>
  <c r="BA853" i="1" s="1"/>
  <c r="AS922" i="1"/>
  <c r="AJ887" i="1"/>
  <c r="BA845" i="1" s="1"/>
  <c r="AJ892" i="1"/>
  <c r="BA850" i="1" s="1"/>
  <c r="AS927" i="1"/>
  <c r="AS923" i="1"/>
  <c r="AJ888" i="1"/>
  <c r="BA846" i="1" s="1"/>
  <c r="AS918" i="1"/>
  <c r="AJ883" i="1"/>
  <c r="BA841" i="1" s="1"/>
  <c r="AS931" i="1"/>
  <c r="AJ896" i="1"/>
  <c r="BA854" i="1" s="1"/>
  <c r="AS913" i="1"/>
  <c r="AS929" i="1"/>
  <c r="AJ894" i="1"/>
  <c r="BA852" i="1" s="1"/>
  <c r="AJ902" i="1"/>
  <c r="BA860" i="1" s="1"/>
  <c r="AS937" i="1"/>
  <c r="AS924" i="1"/>
  <c r="AJ889" i="1"/>
  <c r="BA847" i="1" s="1"/>
  <c r="AS926" i="1"/>
  <c r="AJ891" i="1"/>
  <c r="BA849" i="1" s="1"/>
  <c r="AS925" i="1"/>
  <c r="AJ890" i="1"/>
  <c r="BA848" i="1" s="1"/>
</calcChain>
</file>

<file path=xl/sharedStrings.xml><?xml version="1.0" encoding="utf-8"?>
<sst xmlns="http://schemas.openxmlformats.org/spreadsheetml/2006/main" count="1177" uniqueCount="325">
  <si>
    <t>VPA</t>
  </si>
  <si>
    <t>Version</t>
  </si>
  <si>
    <t>Model</t>
  </si>
  <si>
    <t>ID:</t>
  </si>
  <si>
    <t>First</t>
  </si>
  <si>
    <t>run</t>
  </si>
  <si>
    <t>Input</t>
  </si>
  <si>
    <t>File:</t>
  </si>
  <si>
    <t>Z:\NFT\VPA\2018\RUN1\RUN1.DAT</t>
  </si>
  <si>
    <t>Date</t>
  </si>
  <si>
    <t>of</t>
  </si>
  <si>
    <t>Run:</t>
  </si>
  <si>
    <t>Time</t>
  </si>
  <si>
    <t>Levenburg-Marquardt</t>
  </si>
  <si>
    <t>Algorithm</t>
  </si>
  <si>
    <t>Completed</t>
  </si>
  <si>
    <t>Iterations</t>
  </si>
  <si>
    <t>Residual</t>
  </si>
  <si>
    <t>Sum</t>
  </si>
  <si>
    <t>Squares</t>
  </si>
  <si>
    <t>=</t>
  </si>
  <si>
    <t>Number</t>
  </si>
  <si>
    <t>Residuals</t>
  </si>
  <si>
    <t>Parameters</t>
  </si>
  <si>
    <t>Degrees</t>
  </si>
  <si>
    <t>Freedom</t>
  </si>
  <si>
    <t>Mean</t>
  </si>
  <si>
    <t>Squared</t>
  </si>
  <si>
    <t>Standard</t>
  </si>
  <si>
    <t>Deviation</t>
  </si>
  <si>
    <t>Years</t>
  </si>
  <si>
    <t>Ages</t>
  </si>
  <si>
    <t>Year</t>
  </si>
  <si>
    <t>Youngest</t>
  </si>
  <si>
    <t>Age</t>
  </si>
  <si>
    <t>Oldest</t>
  </si>
  <si>
    <t>Survey</t>
  </si>
  <si>
    <t>Indices</t>
  </si>
  <si>
    <t>Available</t>
  </si>
  <si>
    <t>Used</t>
  </si>
  <si>
    <t>in</t>
  </si>
  <si>
    <t>Estimate</t>
  </si>
  <si>
    <t>Classic</t>
  </si>
  <si>
    <t>Method</t>
  </si>
  <si>
    <t>-</t>
  </si>
  <si>
    <t>Auto</t>
  </si>
  <si>
    <t>Estimated</t>
  </si>
  <si>
    <t>Q's</t>
  </si>
  <si>
    <t>Stock</t>
  </si>
  <si>
    <t>Numbers</t>
  </si>
  <si>
    <t>Predicted</t>
  </si>
  <si>
    <t>Terminal</t>
  </si>
  <si>
    <t>Plus</t>
  </si>
  <si>
    <t>One</t>
  </si>
  <si>
    <t>Std.</t>
  </si>
  <si>
    <t>Error</t>
  </si>
  <si>
    <t>CV</t>
  </si>
  <si>
    <t>Catchability</t>
  </si>
  <si>
    <t>Values</t>
  </si>
  <si>
    <t>for</t>
  </si>
  <si>
    <t>Each</t>
  </si>
  <si>
    <t>INDEX</t>
  </si>
  <si>
    <t>_x000C_</t>
  </si>
  <si>
    <t>--</t>
  </si>
  <si>
    <t>Non-Linear</t>
  </si>
  <si>
    <t>Least</t>
  </si>
  <si>
    <t>Fit</t>
  </si>
  <si>
    <t>Maximum</t>
  </si>
  <si>
    <t>Marquadt</t>
  </si>
  <si>
    <t>Scaled</t>
  </si>
  <si>
    <t>Gradient</t>
  </si>
  <si>
    <t>Tolerance</t>
  </si>
  <si>
    <t>Step</t>
  </si>
  <si>
    <t>Relative</t>
  </si>
  <si>
    <t>Function</t>
  </si>
  <si>
    <t>Absolute</t>
  </si>
  <si>
    <t>Reported</t>
  </si>
  <si>
    <t>Machine</t>
  </si>
  <si>
    <t>Precision</t>
  </si>
  <si>
    <t>Options</t>
  </si>
  <si>
    <t>as</t>
  </si>
  <si>
    <t>an</t>
  </si>
  <si>
    <t>Analytic</t>
  </si>
  <si>
    <t>N</t>
  </si>
  <si>
    <t>Catch</t>
  </si>
  <si>
    <t>Equation</t>
  </si>
  <si>
    <t>Cohort</t>
  </si>
  <si>
    <t>Solution</t>
  </si>
  <si>
    <t>Group</t>
  </si>
  <si>
    <t>Forward</t>
  </si>
  <si>
    <t>Calculation</t>
  </si>
  <si>
    <t>Arithmetic</t>
  </si>
  <si>
    <t>Average</t>
  </si>
  <si>
    <t>F-Oldest</t>
  </si>
  <si>
    <t>Prior</t>
  </si>
  <si>
    <t>to</t>
  </si>
  <si>
    <t>Uses</t>
  </si>
  <si>
    <t>Fishing</t>
  </si>
  <si>
    <t>Mortality</t>
  </si>
  <si>
    <t>Population</t>
  </si>
  <si>
    <t>In</t>
  </si>
  <si>
    <t>Geometric</t>
  </si>
  <si>
    <t>Populations</t>
  </si>
  <si>
    <t>Range</t>
  </si>
  <si>
    <t>Applied</t>
  </si>
  <si>
    <t>Weight</t>
  </si>
  <si>
    <t>Factors</t>
  </si>
  <si>
    <t>Were</t>
  </si>
  <si>
    <t>Estimates</t>
  </si>
  <si>
    <t>Full</t>
  </si>
  <si>
    <t>F</t>
  </si>
  <si>
    <t>Calculated</t>
  </si>
  <si>
    <t>Using</t>
  </si>
  <si>
    <t>has</t>
  </si>
  <si>
    <t>been</t>
  </si>
  <si>
    <t>Same</t>
  </si>
  <si>
    <t>Manner</t>
  </si>
  <si>
    <t>All</t>
  </si>
  <si>
    <t>Other</t>
  </si>
  <si>
    <t>Partial</t>
  </si>
  <si>
    <t>Calc</t>
  </si>
  <si>
    <t>Recruitment</t>
  </si>
  <si>
    <t>Comments</t>
  </si>
  <si>
    <t>NO</t>
  </si>
  <si>
    <t>T+1</t>
  </si>
  <si>
    <t>YES</t>
  </si>
  <si>
    <t>At</t>
  </si>
  <si>
    <t>Data</t>
  </si>
  <si>
    <t>AGE</t>
  </si>
  <si>
    <t>____________________________________________________________________</t>
  </si>
  <si>
    <t>Weights</t>
  </si>
  <si>
    <t>at</t>
  </si>
  <si>
    <t>SSB</t>
  </si>
  <si>
    <t>Natural</t>
  </si>
  <si>
    <t>Proportion</t>
  </si>
  <si>
    <t>Before</t>
  </si>
  <si>
    <t>Spawning</t>
  </si>
  <si>
    <t>Maturity</t>
  </si>
  <si>
    <t>F-Plus</t>
  </si>
  <si>
    <t>Ratio</t>
  </si>
  <si>
    <t>YEAR</t>
  </si>
  <si>
    <t>SURVEY</t>
  </si>
  <si>
    <t>INPUT</t>
  </si>
  <si>
    <t>DATA</t>
  </si>
  <si>
    <t>TAG</t>
  </si>
  <si>
    <t>Acoustic</t>
  </si>
  <si>
    <t>TIME</t>
  </si>
  <si>
    <t>TYPE</t>
  </si>
  <si>
    <t>NUMBERS</t>
  </si>
  <si>
    <t>RETRO</t>
  </si>
  <si>
    <t>FLAG</t>
  </si>
  <si>
    <t>________________________________________________________________________</t>
  </si>
  <si>
    <t>Additional</t>
  </si>
  <si>
    <t>Output</t>
  </si>
  <si>
    <t>Files</t>
  </si>
  <si>
    <t>File</t>
  </si>
  <si>
    <t>Z:\NFT\VPA\2018\RUN1\RUN1.PP2</t>
  </si>
  <si>
    <t>Auxilliary</t>
  </si>
  <si>
    <t>Z:\NFT\VPA\2018\RUN1\RUN1.AUX</t>
  </si>
  <si>
    <t>Covariance</t>
  </si>
  <si>
    <t>Z:\NFT\VPA\2018\RUN1\RUN1.CV</t>
  </si>
  <si>
    <t>Z:\NFT\VPA\2018\RUN1\RUN1.RSD</t>
  </si>
  <si>
    <t>Log</t>
  </si>
  <si>
    <t>Z:\NFT\VPA\2018\RUN1\RUN1.LOG</t>
  </si>
  <si>
    <t>Estimation</t>
  </si>
  <si>
    <t>Results</t>
  </si>
  <si>
    <t>_____________________________________________________________________________</t>
  </si>
  <si>
    <t>====================================================================</t>
  </si>
  <si>
    <t>Total</t>
  </si>
  <si>
    <t>For</t>
  </si>
  <si>
    <t>Weighted</t>
  </si>
  <si>
    <t>Biomass</t>
  </si>
  <si>
    <t>Wtd</t>
  </si>
  <si>
    <t>Back</t>
  </si>
  <si>
    <t>Surplus</t>
  </si>
  <si>
    <t>Production</t>
  </si>
  <si>
    <t>Adjustment</t>
  </si>
  <si>
    <t>Factor</t>
  </si>
  <si>
    <t>(Delta)</t>
  </si>
  <si>
    <t>Delta</t>
  </si>
  <si>
    <t>Summary</t>
  </si>
  <si>
    <t>the</t>
  </si>
  <si>
    <t>Tag</t>
  </si>
  <si>
    <t>Type</t>
  </si>
  <si>
    <t>NUMBER</t>
  </si>
  <si>
    <t>Index:</t>
  </si>
  <si>
    <t>Tag:</t>
  </si>
  <si>
    <t>%</t>
  </si>
  <si>
    <t>Variance</t>
  </si>
  <si>
    <t>Contribution</t>
  </si>
  <si>
    <t>Unweighted</t>
  </si>
  <si>
    <t>LN(Observed)</t>
  </si>
  <si>
    <t>LN(Predicted)</t>
  </si>
  <si>
    <t>Observed</t>
  </si>
  <si>
    <t>Resid</t>
  </si>
  <si>
    <t>N/A</t>
  </si>
  <si>
    <t>Index</t>
  </si>
  <si>
    <t>Diagnostic</t>
  </si>
  <si>
    <t>Report</t>
  </si>
  <si>
    <t>Selected</t>
  </si>
  <si>
    <t>Backward</t>
  </si>
  <si>
    <t>max</t>
  </si>
  <si>
    <t>min</t>
  </si>
  <si>
    <t>Biomass (kt)</t>
  </si>
  <si>
    <t>Mass mort</t>
  </si>
  <si>
    <t>Landings</t>
  </si>
  <si>
    <t>Avg15-17</t>
  </si>
  <si>
    <t>Svart 2017, lýsist frá 2017</t>
  </si>
  <si>
    <t>(at spawning time)</t>
  </si>
  <si>
    <t>Number-at-age 3</t>
  </si>
  <si>
    <t>WF5-10</t>
  </si>
  <si>
    <t>Age 3+</t>
  </si>
  <si>
    <t>Age 4+</t>
  </si>
  <si>
    <t>Table 11.3.2.5</t>
  </si>
  <si>
    <t>Adapt 2017</t>
  </si>
  <si>
    <t>Recruits, age 3 (millions)</t>
  </si>
  <si>
    <t>Biomass age 3+ (kt)</t>
  </si>
  <si>
    <t>Biomass age 4+ (kt)</t>
  </si>
  <si>
    <t>SSB (kt)</t>
  </si>
  <si>
    <t>Landings age 3+ (kt)</t>
  </si>
  <si>
    <t>Yield/SSB</t>
  </si>
  <si>
    <r>
      <t>WF</t>
    </r>
    <r>
      <rPr>
        <vertAlign val="subscript"/>
        <sz val="8"/>
        <rFont val="Arial"/>
        <family val="2"/>
      </rPr>
      <t>age 5-10</t>
    </r>
  </si>
  <si>
    <t>Blim=200kt</t>
  </si>
  <si>
    <t>Fpa=0.22</t>
  </si>
  <si>
    <t>Án mass mortality</t>
  </si>
  <si>
    <t>MassMortality+catches</t>
  </si>
  <si>
    <t>Mass mortality</t>
  </si>
  <si>
    <t>or 72+53</t>
  </si>
  <si>
    <t>Fyrir standard graphs</t>
  </si>
  <si>
    <t>Recruitsage 3 (millions)</t>
  </si>
  <si>
    <t>Biomass age 4+</t>
  </si>
  <si>
    <t>Catches</t>
  </si>
  <si>
    <t>WFage 5-10</t>
  </si>
  <si>
    <t>HR 4+</t>
  </si>
  <si>
    <t>thousands</t>
  </si>
  <si>
    <t>tonnes</t>
  </si>
  <si>
    <t>Þetta er notað, þ.e.a.s. Aflinn og F án Kolgrafafjarðardauðans</t>
  </si>
  <si>
    <t>Table 10 in Advice sheet</t>
  </si>
  <si>
    <t>Ástandsskýrsla (stofnmat.csv)</t>
  </si>
  <si>
    <t>Recruitment (age 3)</t>
  </si>
  <si>
    <t>Stock size: SSB**</t>
  </si>
  <si>
    <t>Fishing pressure: F</t>
  </si>
  <si>
    <t>Harvest rate age 4+</t>
  </si>
  <si>
    <r>
      <t>Year</t>
    </r>
    <r>
      <rPr>
        <sz val="9"/>
        <rFont val="Calibri"/>
        <family val="2"/>
      </rPr>
      <t>−</t>
    </r>
    <r>
      <rPr>
        <sz val="9"/>
        <color indexed="8"/>
        <rFont val="Calibri"/>
        <family val="2"/>
      </rPr>
      <t>1</t>
    </r>
  </si>
  <si>
    <t>year</t>
  </si>
  <si>
    <t>catch</t>
  </si>
  <si>
    <t>fbar</t>
  </si>
  <si>
    <t>ssb</t>
  </si>
  <si>
    <t>recr</t>
  </si>
  <si>
    <t>bio</t>
  </si>
  <si>
    <t>Hratio</t>
  </si>
  <si>
    <t>Table 11.3.2.6</t>
  </si>
  <si>
    <t>Year\Age</t>
  </si>
  <si>
    <t>NA</t>
  </si>
  <si>
    <t>Max. Residuals</t>
  </si>
  <si>
    <t>Max</t>
  </si>
  <si>
    <t>Min</t>
  </si>
  <si>
    <t>Uppfært 2018</t>
  </si>
  <si>
    <t>F(W5-12)</t>
  </si>
  <si>
    <t>Geomean</t>
  </si>
  <si>
    <t>Aldur</t>
  </si>
  <si>
    <t>NFT 2015</t>
  </si>
  <si>
    <t>Year class</t>
  </si>
  <si>
    <t>NFT 2017</t>
  </si>
  <si>
    <t>Fjöldi 1. jan. 2017</t>
  </si>
  <si>
    <t>13+</t>
  </si>
  <si>
    <t>Plgr.</t>
  </si>
  <si>
    <t>Predicted from the 2016 juvenile survey</t>
  </si>
  <si>
    <t>NFT 2018</t>
  </si>
  <si>
    <t>Mean F</t>
  </si>
  <si>
    <t>Table 11.3.2.3</t>
  </si>
  <si>
    <t>Table 11.3.2.4</t>
  </si>
  <si>
    <t>Þarf að reikna</t>
  </si>
  <si>
    <t>At spawning time in 2018</t>
  </si>
  <si>
    <t xml:space="preserve">Age4+ </t>
  </si>
  <si>
    <t>Árgangur</t>
  </si>
  <si>
    <t>Hlutfall</t>
  </si>
  <si>
    <t>Tonnes</t>
  </si>
  <si>
    <t>Plus.gr</t>
  </si>
  <si>
    <t>SSB kt</t>
  </si>
  <si>
    <t>Catch 2017/18</t>
  </si>
  <si>
    <t>Biomass-hlutfall</t>
  </si>
  <si>
    <t>YC</t>
  </si>
  <si>
    <t>Er ekki svo auðvelt að sýna á plotti (haust 2017 vs. Jan 2018)</t>
  </si>
  <si>
    <t>TAC-15%</t>
  </si>
  <si>
    <t>Adapt 2018</t>
  </si>
  <si>
    <t>Adapt 2019</t>
  </si>
  <si>
    <t>Adapt 2020</t>
  </si>
  <si>
    <t>Adapt 2021</t>
  </si>
  <si>
    <t>Adapt 2022</t>
  </si>
  <si>
    <t>Catch 3+</t>
  </si>
  <si>
    <t>Avg 2009-2017</t>
  </si>
  <si>
    <t>For Graphs</t>
  </si>
  <si>
    <t>Recruitment (millions at age 3)</t>
  </si>
  <si>
    <t>Separ. 2018</t>
  </si>
  <si>
    <t>Harvest rate relative to biomass age 4+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</si>
  <si>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</si>
  <si>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</si>
  <si>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</si>
  <si>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</si>
  <si>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</si>
  <si>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</si>
  <si>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</si>
  <si>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</si>
  <si>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</si>
  <si>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</si>
  <si>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</si>
  <si>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</si>
  <si>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</si>
  <si>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</si>
  <si>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</si>
  <si>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</si>
  <si>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</si>
  <si>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</si>
  <si>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</si>
  <si>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r>
      <t>B</t>
    </r>
    <r>
      <rPr>
        <vertAlign val="subscript"/>
        <sz val="8"/>
        <rFont val="Arial"/>
        <family val="2"/>
      </rPr>
      <t>trigger</t>
    </r>
  </si>
  <si>
    <r>
      <t>B</t>
    </r>
    <r>
      <rPr>
        <vertAlign val="subscript"/>
        <sz val="8"/>
        <rFont val="Arial"/>
        <family val="2"/>
      </rPr>
      <t>lim</t>
    </r>
  </si>
  <si>
    <t>FMSY</t>
  </si>
  <si>
    <t>HRmG</t>
  </si>
  <si>
    <t xml:space="preserve">NEEDS to be reduced because of Infection </t>
  </si>
  <si>
    <t>SSB 2018 when accounting for infection 2017 (see prognosis sheet)</t>
  </si>
  <si>
    <t>Ástandsskýrsla (SildRetro.csv)</t>
  </si>
  <si>
    <t>Rec</t>
  </si>
  <si>
    <t>Fbar</t>
  </si>
  <si>
    <t>a.yr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</si>
</sst>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bscript"/>
      <sz val="8"/>
      <name val="Arial"/>
      <family val="2"/>
    </font>
    <font>
      <sz val="10"/>
      <color indexed="10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4"/>
      <name val="Arial"/>
      <family val="2"/>
    </font>
    <font>
      <sz val="11"/>
      <color theme="4"/>
      <name val="Calibri"/>
      <family val="2"/>
      <scheme val="minor"/>
    </font>
    <font>
      <sz val="10"/>
      <color indexed="12"/>
      <name val="Arial"/>
      <family val="2"/>
    </font>
    <font>
      <sz val="11"/>
      <color theme="5" tint="-0.249977111117893"/>
      <name val="Calibri"/>
      <family val="2"/>
      <scheme val="minor"/>
    </font>
    <font>
      <sz val="9"/>
      <color rgb="FF00B0F0"/>
      <name val="Calibri"/>
      <family val="2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1">
    <xf numFmtId="0" fontId="0" fillId="0" borderId="0" xfId="0"/>
    <xf numFmtId="14" fontId="0" fillId="0" borderId="0" xfId="0" applyNumberFormat="1"/>
    <xf numFmtId="15" fontId="0" fillId="0" borderId="0" xfId="0" applyNumberFormat="1"/>
    <xf numFmtId="20" fontId="0" fillId="0" borderId="0" xfId="0" applyNumberFormat="1"/>
    <xf numFmtId="11" fontId="0" fillId="0" borderId="0" xfId="0" applyNumberFormat="1"/>
    <xf numFmtId="17" fontId="0" fillId="0" borderId="0" xfId="0" applyNumberFormat="1"/>
    <xf numFmtId="2" fontId="0" fillId="0" borderId="10" xfId="0" applyNumberFormat="1" applyBorder="1"/>
    <xf numFmtId="2" fontId="0" fillId="0" borderId="0" xfId="0" applyNumberFormat="1" applyBorder="1"/>
    <xf numFmtId="164" fontId="0" fillId="0" borderId="0" xfId="0" applyNumberFormat="1"/>
    <xf numFmtId="2" fontId="0" fillId="0" borderId="0" xfId="0" applyNumberFormat="1"/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164" fontId="0" fillId="0" borderId="13" xfId="0" applyNumberFormat="1" applyBorder="1"/>
    <xf numFmtId="0" fontId="16" fillId="0" borderId="0" xfId="0" applyFont="1"/>
    <xf numFmtId="0" fontId="18" fillId="0" borderId="0" xfId="0" applyFont="1" applyFill="1"/>
    <xf numFmtId="0" fontId="19" fillId="0" borderId="0" xfId="0" applyFont="1" applyFill="1"/>
    <xf numFmtId="0" fontId="0" fillId="0" borderId="0" xfId="0" applyBorder="1"/>
    <xf numFmtId="0" fontId="19" fillId="0" borderId="0" xfId="0" applyFont="1"/>
    <xf numFmtId="0" fontId="20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" fontId="0" fillId="0" borderId="0" xfId="0" applyNumberFormat="1"/>
    <xf numFmtId="0" fontId="0" fillId="33" borderId="0" xfId="0" applyFill="1"/>
    <xf numFmtId="0" fontId="0" fillId="0" borderId="10" xfId="0" applyBorder="1"/>
    <xf numFmtId="1" fontId="0" fillId="0" borderId="10" xfId="0" applyNumberFormat="1" applyBorder="1"/>
    <xf numFmtId="0" fontId="22" fillId="33" borderId="0" xfId="0" applyFont="1" applyFill="1"/>
    <xf numFmtId="1" fontId="22" fillId="33" borderId="0" xfId="0" applyNumberFormat="1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1" fontId="0" fillId="0" borderId="0" xfId="0" applyNumberFormat="1" applyBorder="1"/>
    <xf numFmtId="164" fontId="0" fillId="0" borderId="0" xfId="0" applyNumberFormat="1" applyBorder="1"/>
    <xf numFmtId="164" fontId="0" fillId="0" borderId="18" xfId="0" applyNumberFormat="1" applyBorder="1"/>
    <xf numFmtId="0" fontId="19" fillId="33" borderId="0" xfId="0" applyFont="1" applyFill="1" applyBorder="1"/>
    <xf numFmtId="0" fontId="0" fillId="33" borderId="0" xfId="0" applyFill="1" applyBorder="1"/>
    <xf numFmtId="164" fontId="0" fillId="33" borderId="0" xfId="0" applyNumberFormat="1" applyFill="1" applyBorder="1"/>
    <xf numFmtId="0" fontId="19" fillId="33" borderId="0" xfId="0" applyFont="1" applyFill="1"/>
    <xf numFmtId="0" fontId="0" fillId="0" borderId="20" xfId="0" applyBorder="1"/>
    <xf numFmtId="0" fontId="0" fillId="0" borderId="21" xfId="0" applyBorder="1"/>
    <xf numFmtId="0" fontId="23" fillId="34" borderId="22" xfId="0" applyFont="1" applyFill="1" applyBorder="1" applyAlignment="1">
      <alignment horizontal="center" wrapText="1"/>
    </xf>
    <xf numFmtId="0" fontId="23" fillId="34" borderId="18" xfId="0" applyFont="1" applyFill="1" applyBorder="1" applyAlignment="1">
      <alignment horizontal="center" wrapText="1"/>
    </xf>
    <xf numFmtId="0" fontId="23" fillId="34" borderId="21" xfId="0" applyFont="1" applyFill="1" applyBorder="1" applyAlignment="1">
      <alignment horizontal="center" wrapText="1"/>
    </xf>
    <xf numFmtId="0" fontId="23" fillId="34" borderId="13" xfId="0" applyFont="1" applyFill="1" applyBorder="1" applyAlignment="1">
      <alignment horizontal="center" wrapText="1"/>
    </xf>
    <xf numFmtId="0" fontId="23" fillId="34" borderId="21" xfId="0" applyFont="1" applyFill="1" applyBorder="1" applyAlignment="1">
      <alignment horizontal="right" wrapText="1"/>
    </xf>
    <xf numFmtId="1" fontId="23" fillId="34" borderId="21" xfId="0" applyNumberFormat="1" applyFont="1" applyFill="1" applyBorder="1" applyAlignment="1">
      <alignment horizontal="right" wrapText="1"/>
    </xf>
    <xf numFmtId="164" fontId="23" fillId="34" borderId="21" xfId="0" applyNumberFormat="1" applyFont="1" applyFill="1" applyBorder="1" applyAlignment="1">
      <alignment horizontal="right" wrapText="1"/>
    </xf>
    <xf numFmtId="165" fontId="0" fillId="0" borderId="0" xfId="0" applyNumberFormat="1"/>
    <xf numFmtId="0" fontId="20" fillId="0" borderId="23" xfId="0" applyFont="1" applyBorder="1"/>
    <xf numFmtId="0" fontId="20" fillId="0" borderId="0" xfId="0" applyFont="1"/>
    <xf numFmtId="164" fontId="20" fillId="0" borderId="0" xfId="0" applyNumberFormat="1" applyFont="1"/>
    <xf numFmtId="1" fontId="23" fillId="34" borderId="18" xfId="0" applyNumberFormat="1" applyFont="1" applyFill="1" applyBorder="1" applyAlignment="1">
      <alignment horizontal="right" wrapText="1"/>
    </xf>
    <xf numFmtId="164" fontId="23" fillId="34" borderId="18" xfId="0" applyNumberFormat="1" applyFont="1" applyFill="1" applyBorder="1" applyAlignment="1">
      <alignment horizontal="right" wrapText="1"/>
    </xf>
    <xf numFmtId="0" fontId="0" fillId="0" borderId="19" xfId="0" applyFill="1" applyBorder="1"/>
    <xf numFmtId="0" fontId="25" fillId="35" borderId="0" xfId="0" applyFont="1" applyFill="1"/>
    <xf numFmtId="0" fontId="26" fillId="0" borderId="0" xfId="0" applyFont="1"/>
    <xf numFmtId="0" fontId="27" fillId="0" borderId="0" xfId="0" applyFont="1"/>
    <xf numFmtId="0" fontId="0" fillId="36" borderId="10" xfId="0" applyFill="1" applyBorder="1"/>
    <xf numFmtId="0" fontId="0" fillId="37" borderId="10" xfId="0" applyFill="1" applyBorder="1"/>
    <xf numFmtId="0" fontId="0" fillId="36" borderId="0" xfId="0" applyFill="1"/>
    <xf numFmtId="0" fontId="0" fillId="37" borderId="0" xfId="0" applyFill="1"/>
    <xf numFmtId="0" fontId="14" fillId="0" borderId="0" xfId="0" applyFont="1"/>
    <xf numFmtId="164" fontId="0" fillId="0" borderId="10" xfId="0" applyNumberFormat="1" applyBorder="1"/>
    <xf numFmtId="0" fontId="28" fillId="0" borderId="0" xfId="0" applyFont="1"/>
    <xf numFmtId="1" fontId="28" fillId="0" borderId="0" xfId="0" applyNumberFormat="1" applyFont="1"/>
    <xf numFmtId="0" fontId="29" fillId="35" borderId="0" xfId="0" applyFont="1" applyFill="1"/>
    <xf numFmtId="0" fontId="14" fillId="35" borderId="0" xfId="0" applyFont="1" applyFill="1"/>
    <xf numFmtId="0" fontId="22" fillId="0" borderId="0" xfId="0" applyFont="1"/>
    <xf numFmtId="0" fontId="0" fillId="0" borderId="24" xfId="0" applyBorder="1"/>
    <xf numFmtId="165" fontId="0" fillId="0" borderId="24" xfId="0" applyNumberFormat="1" applyBorder="1"/>
    <xf numFmtId="0" fontId="0" fillId="0" borderId="25" xfId="0" applyBorder="1"/>
    <xf numFmtId="165" fontId="0" fillId="0" borderId="25" xfId="0" applyNumberFormat="1" applyBorder="1"/>
    <xf numFmtId="1" fontId="26" fillId="0" borderId="0" xfId="0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14" xfId="0" applyFont="1" applyBorder="1"/>
    <xf numFmtId="0" fontId="33" fillId="0" borderId="15" xfId="0" applyFont="1" applyBorder="1"/>
    <xf numFmtId="0" fontId="33" fillId="0" borderId="16" xfId="0" applyFont="1" applyBorder="1"/>
    <xf numFmtId="0" fontId="33" fillId="0" borderId="17" xfId="0" applyFont="1" applyBorder="1"/>
    <xf numFmtId="0" fontId="33" fillId="0" borderId="0" xfId="0" applyFont="1" applyBorder="1"/>
    <xf numFmtId="0" fontId="33" fillId="0" borderId="18" xfId="0" applyFont="1" applyBorder="1"/>
    <xf numFmtId="0" fontId="33" fillId="0" borderId="19" xfId="0" applyFont="1" applyBorder="1"/>
    <xf numFmtId="0" fontId="33" fillId="0" borderId="20" xfId="0" applyFont="1" applyBorder="1"/>
    <xf numFmtId="0" fontId="33" fillId="0" borderId="21" xfId="0" applyFont="1" applyBorder="1"/>
    <xf numFmtId="164" fontId="0" fillId="35" borderId="0" xfId="0" applyNumberFormat="1" applyFill="1"/>
    <xf numFmtId="1" fontId="34" fillId="34" borderId="21" xfId="0" applyNumberFormat="1" applyFont="1" applyFill="1" applyBorder="1" applyAlignment="1">
      <alignment horizontal="right" wrapText="1"/>
    </xf>
    <xf numFmtId="0" fontId="0" fillId="38" borderId="0" xfId="0" applyFill="1"/>
    <xf numFmtId="1" fontId="35" fillId="38" borderId="0" xfId="0" applyNumberFormat="1" applyFont="1" applyFill="1"/>
    <xf numFmtId="0" fontId="0" fillId="0" borderId="26" xfId="0" applyBorder="1"/>
    <xf numFmtId="0" fontId="0" fillId="0" borderId="27" xfId="0" applyBorder="1"/>
    <xf numFmtId="0" fontId="20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" fontId="0" fillId="0" borderId="28" xfId="0" applyNumberFormat="1" applyBorder="1"/>
    <xf numFmtId="164" fontId="0" fillId="0" borderId="28" xfId="0" applyNumberFormat="1" applyBorder="1"/>
    <xf numFmtId="49" fontId="0" fillId="0" borderId="0" xfId="0" applyNumberFormat="1"/>
    <xf numFmtId="2" fontId="28" fillId="0" borderId="0" xfId="0" applyNumberFormat="1" applyFont="1"/>
    <xf numFmtId="0" fontId="20" fillId="0" borderId="10" xfId="0" applyFont="1" applyFill="1" applyBorder="1" applyAlignment="1">
      <alignment horizontal="center"/>
    </xf>
    <xf numFmtId="1" fontId="22" fillId="35" borderId="0" xfId="0" applyNumberFormat="1" applyFont="1" applyFill="1"/>
    <xf numFmtId="0" fontId="22" fillId="35" borderId="0" xfId="0" applyFont="1" applyFill="1"/>
    <xf numFmtId="0" fontId="16" fillId="35" borderId="0" xfId="0" applyFont="1" applyFill="1"/>
    <xf numFmtId="0" fontId="0" fillId="35" borderId="0" xfId="0" applyFill="1"/>
    <xf numFmtId="1" fontId="35" fillId="38" borderId="0" xfId="0" applyNumberFormat="1" applyFont="1" applyFill="1" applyBorder="1"/>
    <xf numFmtId="0" fontId="23" fillId="34" borderId="11" xfId="0" applyFont="1" applyFill="1" applyBorder="1" applyAlignment="1">
      <alignment horizontal="center" wrapText="1"/>
    </xf>
    <xf numFmtId="0" fontId="23" fillId="34" borderId="13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7B3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3">
                  <a:tint val="3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35000"/>
                </a:schemeClr>
              </a:solidFill>
              <a:ln w="9525">
                <a:solidFill>
                  <a:schemeClr val="accent3">
                    <a:tint val="35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'RUN1'!$C$142:$C$152</c:f>
              <c:numCache>
                <c:formatCode>General</c:formatCode>
                <c:ptCount val="11"/>
                <c:pt idx="0">
                  <c:v>0.16800000000000001</c:v>
                </c:pt>
                <c:pt idx="1">
                  <c:v>0.2</c:v>
                </c:pt>
                <c:pt idx="2">
                  <c:v>0.24</c:v>
                </c:pt>
                <c:pt idx="3">
                  <c:v>0.27800000000000002</c:v>
                </c:pt>
                <c:pt idx="4">
                  <c:v>0.30399999999999999</c:v>
                </c:pt>
                <c:pt idx="5">
                  <c:v>0.32500000000000001</c:v>
                </c:pt>
                <c:pt idx="6">
                  <c:v>0.33900000000000002</c:v>
                </c:pt>
                <c:pt idx="7">
                  <c:v>0.35599999999999998</c:v>
                </c:pt>
                <c:pt idx="8">
                  <c:v>0.378</c:v>
                </c:pt>
                <c:pt idx="9">
                  <c:v>0.4</c:v>
                </c:pt>
                <c:pt idx="10">
                  <c:v>0.41599999999999998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4F-447A-AF04-D23526E743F3}"/>
            </c:ext>
          </c:extLst>
        </c:ser>
        <c:ser>
          <c:idx val="1"/>
          <c:order val="1"/>
          <c:spPr>
            <a:ln w="19050" cap="rnd">
              <a:solidFill>
                <a:schemeClr val="accent3">
                  <a:tint val="39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39000"/>
                </a:schemeClr>
              </a:solidFill>
              <a:ln w="9525">
                <a:solidFill>
                  <a:schemeClr val="accent3">
                    <a:tint val="39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'RUN1'!$D$142:$D$152</c:f>
              <c:numCache>
                <c:formatCode>General</c:formatCode>
                <c:ptCount val="11"/>
                <c:pt idx="0">
                  <c:v>0.157</c:v>
                </c:pt>
                <c:pt idx="1">
                  <c:v>0.221</c:v>
                </c:pt>
                <c:pt idx="2">
                  <c:v>0.23899999999999999</c:v>
                </c:pt>
                <c:pt idx="3">
                  <c:v>0.27100000000000002</c:v>
                </c:pt>
                <c:pt idx="4">
                  <c:v>0.29799999999999999</c:v>
                </c:pt>
                <c:pt idx="5">
                  <c:v>0.31900000000000001</c:v>
                </c:pt>
                <c:pt idx="6">
                  <c:v>0.33400000000000002</c:v>
                </c:pt>
                <c:pt idx="7">
                  <c:v>0.35399999999999998</c:v>
                </c:pt>
                <c:pt idx="8">
                  <c:v>0.35199999999999998</c:v>
                </c:pt>
                <c:pt idx="9">
                  <c:v>0.371</c:v>
                </c:pt>
                <c:pt idx="10">
                  <c:v>0.40300000000000002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4F-447A-AF04-D23526E743F3}"/>
            </c:ext>
          </c:extLst>
        </c:ser>
        <c:ser>
          <c:idx val="2"/>
          <c:order val="2"/>
          <c:spPr>
            <a:ln w="19050" cap="rnd">
              <a:solidFill>
                <a:schemeClr val="accent3">
                  <a:tint val="44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44000"/>
                </a:schemeClr>
              </a:solidFill>
              <a:ln w="9525">
                <a:solidFill>
                  <a:schemeClr val="accent3">
                    <a:tint val="44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'RUN1'!$E$142:$E$152</c:f>
              <c:numCache>
                <c:formatCode>General</c:formatCode>
                <c:ptCount val="11"/>
                <c:pt idx="0">
                  <c:v>0.13</c:v>
                </c:pt>
                <c:pt idx="1">
                  <c:v>0.20599999999999999</c:v>
                </c:pt>
                <c:pt idx="2">
                  <c:v>0.246</c:v>
                </c:pt>
                <c:pt idx="3">
                  <c:v>0.26100000000000001</c:v>
                </c:pt>
                <c:pt idx="4">
                  <c:v>0.28999999999999998</c:v>
                </c:pt>
                <c:pt idx="5">
                  <c:v>0.33100000000000002</c:v>
                </c:pt>
                <c:pt idx="6">
                  <c:v>0.33800000000000002</c:v>
                </c:pt>
                <c:pt idx="7">
                  <c:v>0.35199999999999998</c:v>
                </c:pt>
                <c:pt idx="8">
                  <c:v>0.36899999999999999</c:v>
                </c:pt>
                <c:pt idx="9">
                  <c:v>0.38900000000000001</c:v>
                </c:pt>
                <c:pt idx="10">
                  <c:v>0.40100000000000002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4F-447A-AF04-D23526E743F3}"/>
            </c:ext>
          </c:extLst>
        </c:ser>
        <c:ser>
          <c:idx val="3"/>
          <c:order val="3"/>
          <c:spPr>
            <a:ln w="19050" cap="rnd">
              <a:solidFill>
                <a:schemeClr val="accent3">
                  <a:tint val="48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48000"/>
                </a:schemeClr>
              </a:solidFill>
              <a:ln w="9525">
                <a:solidFill>
                  <a:schemeClr val="accent3">
                    <a:tint val="48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'RUN1'!$F$142:$F$152</c:f>
              <c:numCache>
                <c:formatCode>General</c:formatCode>
                <c:ptCount val="11"/>
                <c:pt idx="0">
                  <c:v>0.127</c:v>
                </c:pt>
                <c:pt idx="1">
                  <c:v>0.19700000000000001</c:v>
                </c:pt>
                <c:pt idx="2">
                  <c:v>0.245</c:v>
                </c:pt>
                <c:pt idx="3">
                  <c:v>0.27200000000000002</c:v>
                </c:pt>
                <c:pt idx="4">
                  <c:v>0.28499999999999998</c:v>
                </c:pt>
                <c:pt idx="5">
                  <c:v>0.30499999999999999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0.36199999999999999</c:v>
                </c:pt>
                <c:pt idx="9">
                  <c:v>0.37</c:v>
                </c:pt>
                <c:pt idx="10">
                  <c:v>0.379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4F-447A-AF04-D23526E743F3}"/>
            </c:ext>
          </c:extLst>
        </c:ser>
        <c:ser>
          <c:idx val="4"/>
          <c:order val="4"/>
          <c:spPr>
            <a:ln w="19050" cap="rnd">
              <a:solidFill>
                <a:schemeClr val="accent3">
                  <a:tint val="52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52000"/>
                </a:schemeClr>
              </a:solidFill>
              <a:ln w="9525">
                <a:solidFill>
                  <a:schemeClr val="accent3">
                    <a:tint val="52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'RUN1'!$G$142:$G$152</c:f>
              <c:numCache>
                <c:formatCode>General</c:formatCode>
                <c:ptCount val="11"/>
                <c:pt idx="0">
                  <c:v>0.13500000000000001</c:v>
                </c:pt>
                <c:pt idx="1">
                  <c:v>0.188</c:v>
                </c:pt>
                <c:pt idx="2">
                  <c:v>0.23200000000000001</c:v>
                </c:pt>
                <c:pt idx="3">
                  <c:v>0.26700000000000002</c:v>
                </c:pt>
                <c:pt idx="4">
                  <c:v>0.28899999999999998</c:v>
                </c:pt>
                <c:pt idx="5">
                  <c:v>0.30399999999999999</c:v>
                </c:pt>
                <c:pt idx="6">
                  <c:v>0.32300000000000001</c:v>
                </c:pt>
                <c:pt idx="7">
                  <c:v>0.34</c:v>
                </c:pt>
                <c:pt idx="8">
                  <c:v>0.35199999999999998</c:v>
                </c:pt>
                <c:pt idx="9">
                  <c:v>0.36899999999999999</c:v>
                </c:pt>
                <c:pt idx="10">
                  <c:v>0.39800000000000002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4F-447A-AF04-D23526E743F3}"/>
            </c:ext>
          </c:extLst>
        </c:ser>
        <c:ser>
          <c:idx val="5"/>
          <c:order val="5"/>
          <c:spPr>
            <a:ln w="19050" cap="rnd">
              <a:solidFill>
                <a:schemeClr val="accent3">
                  <a:tint val="5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57000"/>
                </a:schemeClr>
              </a:solidFill>
              <a:ln w="9525">
                <a:solidFill>
                  <a:schemeClr val="accent3">
                    <a:tint val="57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'RUN1'!$H$142:$H$152</c:f>
              <c:numCache>
                <c:formatCode>General</c:formatCode>
                <c:ptCount val="11"/>
                <c:pt idx="0">
                  <c:v>0.14799999999999999</c:v>
                </c:pt>
                <c:pt idx="1">
                  <c:v>0.19</c:v>
                </c:pt>
                <c:pt idx="2">
                  <c:v>0.23499999999999999</c:v>
                </c:pt>
                <c:pt idx="3">
                  <c:v>0.27300000000000002</c:v>
                </c:pt>
                <c:pt idx="4">
                  <c:v>0.312</c:v>
                </c:pt>
                <c:pt idx="5">
                  <c:v>0.32900000000000001</c:v>
                </c:pt>
                <c:pt idx="6">
                  <c:v>0.33900000000000002</c:v>
                </c:pt>
                <c:pt idx="7">
                  <c:v>0.35499999999999998</c:v>
                </c:pt>
                <c:pt idx="8">
                  <c:v>0.38200000000000001</c:v>
                </c:pt>
                <c:pt idx="9">
                  <c:v>0.40500000000000003</c:v>
                </c:pt>
                <c:pt idx="10">
                  <c:v>0.39200000000000002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4F-447A-AF04-D23526E743F3}"/>
            </c:ext>
          </c:extLst>
        </c:ser>
        <c:ser>
          <c:idx val="6"/>
          <c:order val="6"/>
          <c:spPr>
            <a:ln w="19050" cap="rnd">
              <a:solidFill>
                <a:schemeClr val="accent3">
                  <a:tint val="61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61000"/>
                </a:schemeClr>
              </a:solidFill>
              <a:ln w="9525">
                <a:solidFill>
                  <a:schemeClr val="accent3">
                    <a:tint val="61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'RUN1'!$I$142:$I$152</c:f>
              <c:numCache>
                <c:formatCode>General</c:formatCode>
                <c:ptCount val="11"/>
                <c:pt idx="0">
                  <c:v>0.14499999999999999</c:v>
                </c:pt>
                <c:pt idx="1">
                  <c:v>0.21099999999999999</c:v>
                </c:pt>
                <c:pt idx="2">
                  <c:v>0.246</c:v>
                </c:pt>
                <c:pt idx="3">
                  <c:v>0.29199999999999998</c:v>
                </c:pt>
                <c:pt idx="4">
                  <c:v>0.32400000000000001</c:v>
                </c:pt>
                <c:pt idx="5">
                  <c:v>0.35</c:v>
                </c:pt>
                <c:pt idx="6">
                  <c:v>0.36199999999999999</c:v>
                </c:pt>
                <c:pt idx="7">
                  <c:v>0.376</c:v>
                </c:pt>
                <c:pt idx="8">
                  <c:v>0.38600000000000001</c:v>
                </c:pt>
                <c:pt idx="9">
                  <c:v>0.41899999999999998</c:v>
                </c:pt>
                <c:pt idx="10">
                  <c:v>0.38900000000000001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4F-447A-AF04-D23526E743F3}"/>
            </c:ext>
          </c:extLst>
        </c:ser>
        <c:ser>
          <c:idx val="7"/>
          <c:order val="7"/>
          <c:spPr>
            <a:ln w="19050" cap="rnd">
              <a:solidFill>
                <a:schemeClr val="accent3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65000"/>
                </a:schemeClr>
              </a:solidFill>
              <a:ln w="9525">
                <a:solidFill>
                  <a:schemeClr val="accent3">
                    <a:tint val="65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'RUN1'!$J$142:$J$152</c:f>
              <c:numCache>
                <c:formatCode>General</c:formatCode>
                <c:ptCount val="11"/>
                <c:pt idx="0">
                  <c:v>0.13400000000000001</c:v>
                </c:pt>
                <c:pt idx="1">
                  <c:v>0.20100000000000001</c:v>
                </c:pt>
                <c:pt idx="2">
                  <c:v>0.247</c:v>
                </c:pt>
                <c:pt idx="3">
                  <c:v>0.27200000000000002</c:v>
                </c:pt>
                <c:pt idx="4">
                  <c:v>0.30299999999999999</c:v>
                </c:pt>
                <c:pt idx="5">
                  <c:v>0.33300000000000002</c:v>
                </c:pt>
                <c:pt idx="6">
                  <c:v>0.36599999999999999</c:v>
                </c:pt>
                <c:pt idx="7">
                  <c:v>0.378</c:v>
                </c:pt>
                <c:pt idx="8">
                  <c:v>0.38900000000000001</c:v>
                </c:pt>
                <c:pt idx="9">
                  <c:v>0.39</c:v>
                </c:pt>
                <c:pt idx="10">
                  <c:v>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4F-447A-AF04-D23526E743F3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70000"/>
                </a:schemeClr>
              </a:solidFill>
              <a:ln w="9525">
                <a:solidFill>
                  <a:schemeClr val="accent3">
                    <a:tint val="70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'RUN1'!$K$142:$K$152</c:f>
              <c:numCache>
                <c:formatCode>General</c:formatCode>
                <c:ptCount val="11"/>
                <c:pt idx="0">
                  <c:v>0.13</c:v>
                </c:pt>
                <c:pt idx="1">
                  <c:v>0.183</c:v>
                </c:pt>
                <c:pt idx="2">
                  <c:v>0.24</c:v>
                </c:pt>
                <c:pt idx="3">
                  <c:v>0.27700000000000002</c:v>
                </c:pt>
                <c:pt idx="4">
                  <c:v>0.29799999999999999</c:v>
                </c:pt>
                <c:pt idx="5">
                  <c:v>0.32500000000000001</c:v>
                </c:pt>
                <c:pt idx="6">
                  <c:v>0.35799999999999998</c:v>
                </c:pt>
                <c:pt idx="7">
                  <c:v>0.378</c:v>
                </c:pt>
                <c:pt idx="8">
                  <c:v>0.39700000000000002</c:v>
                </c:pt>
                <c:pt idx="9">
                  <c:v>0.40899999999999997</c:v>
                </c:pt>
                <c:pt idx="10">
                  <c:v>0.433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4F-447A-AF04-D23526E743F3}"/>
            </c:ext>
          </c:extLst>
        </c:ser>
        <c:ser>
          <c:idx val="9"/>
          <c:order val="9"/>
          <c:spPr>
            <a:ln w="19050" cap="rnd">
              <a:solidFill>
                <a:schemeClr val="accent3">
                  <a:tint val="74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74000"/>
                </a:schemeClr>
              </a:solidFill>
              <a:ln w="9525">
                <a:solidFill>
                  <a:schemeClr val="accent3">
                    <a:tint val="74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'RUN1'!$L$142:$L$152</c:f>
              <c:numCache>
                <c:formatCode>General</c:formatCode>
                <c:ptCount val="11"/>
                <c:pt idx="0">
                  <c:v>0.13900000000000001</c:v>
                </c:pt>
                <c:pt idx="1">
                  <c:v>0.16800000000000001</c:v>
                </c:pt>
                <c:pt idx="2">
                  <c:v>0.21199999999999999</c:v>
                </c:pt>
                <c:pt idx="3">
                  <c:v>0.25800000000000001</c:v>
                </c:pt>
                <c:pt idx="4">
                  <c:v>0.28899999999999998</c:v>
                </c:pt>
                <c:pt idx="5">
                  <c:v>0.308</c:v>
                </c:pt>
                <c:pt idx="6">
                  <c:v>0.32500000000000001</c:v>
                </c:pt>
                <c:pt idx="7">
                  <c:v>0.35299999999999998</c:v>
                </c:pt>
                <c:pt idx="8">
                  <c:v>0.35299999999999998</c:v>
                </c:pt>
                <c:pt idx="9">
                  <c:v>0.377</c:v>
                </c:pt>
                <c:pt idx="10">
                  <c:v>0.40200000000000002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14F-447A-AF04-D23526E743F3}"/>
            </c:ext>
          </c:extLst>
        </c:ser>
        <c:ser>
          <c:idx val="10"/>
          <c:order val="10"/>
          <c:spPr>
            <a:ln w="19050" cap="rnd">
              <a:solidFill>
                <a:schemeClr val="accent3">
                  <a:tint val="79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79000"/>
                </a:schemeClr>
              </a:solidFill>
              <a:ln w="9525">
                <a:solidFill>
                  <a:schemeClr val="accent3">
                    <a:tint val="79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'RUN1'!$M$142:$M$152</c:f>
              <c:numCache>
                <c:formatCode>General</c:formatCode>
                <c:ptCount val="11"/>
                <c:pt idx="0">
                  <c:v>0.13100000000000001</c:v>
                </c:pt>
                <c:pt idx="1">
                  <c:v>0.191</c:v>
                </c:pt>
                <c:pt idx="2">
                  <c:v>0.23300000000000001</c:v>
                </c:pt>
                <c:pt idx="3">
                  <c:v>0.26900000000000002</c:v>
                </c:pt>
                <c:pt idx="4">
                  <c:v>0.3</c:v>
                </c:pt>
                <c:pt idx="5">
                  <c:v>0.32400000000000001</c:v>
                </c:pt>
                <c:pt idx="6">
                  <c:v>0.34100000000000003</c:v>
                </c:pt>
                <c:pt idx="7">
                  <c:v>0.35499999999999998</c:v>
                </c:pt>
                <c:pt idx="8">
                  <c:v>0.36199999999999999</c:v>
                </c:pt>
                <c:pt idx="9">
                  <c:v>0.36699999999999999</c:v>
                </c:pt>
                <c:pt idx="10">
                  <c:v>0.39700000000000002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4F-447A-AF04-D23526E743F3}"/>
            </c:ext>
          </c:extLst>
        </c:ser>
        <c:ser>
          <c:idx val="11"/>
          <c:order val="11"/>
          <c:spPr>
            <a:ln w="19050" cap="rnd">
              <a:solidFill>
                <a:schemeClr val="accent3">
                  <a:tint val="8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83000"/>
                </a:schemeClr>
              </a:solidFill>
              <a:ln w="9525">
                <a:solidFill>
                  <a:schemeClr val="accent3">
                    <a:tint val="83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'RUN1'!$N$142:$N$152</c:f>
              <c:numCache>
                <c:formatCode>General</c:formatCode>
                <c:ptCount val="11"/>
                <c:pt idx="0">
                  <c:v>0.13400000000000001</c:v>
                </c:pt>
                <c:pt idx="1">
                  <c:v>0.185</c:v>
                </c:pt>
                <c:pt idx="2">
                  <c:v>0.23799999999999999</c:v>
                </c:pt>
                <c:pt idx="3">
                  <c:v>0.26400000000000001</c:v>
                </c:pt>
                <c:pt idx="4">
                  <c:v>0.28799999999999998</c:v>
                </c:pt>
                <c:pt idx="5">
                  <c:v>0.32400000000000001</c:v>
                </c:pt>
                <c:pt idx="6">
                  <c:v>0.34</c:v>
                </c:pt>
                <c:pt idx="7">
                  <c:v>0.34799999999999998</c:v>
                </c:pt>
                <c:pt idx="8">
                  <c:v>0.375</c:v>
                </c:pt>
                <c:pt idx="9">
                  <c:v>0.40600000000000003</c:v>
                </c:pt>
                <c:pt idx="10">
                  <c:v>0.41499999999999998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14F-447A-AF04-D23526E743F3}"/>
            </c:ext>
          </c:extLst>
        </c:ser>
        <c:ser>
          <c:idx val="12"/>
          <c:order val="12"/>
          <c:spPr>
            <a:ln w="19050" cap="rnd">
              <a:solidFill>
                <a:schemeClr val="accent3">
                  <a:tint val="8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87000"/>
                </a:schemeClr>
              </a:solidFill>
              <a:ln w="9525">
                <a:solidFill>
                  <a:schemeClr val="accent3">
                    <a:tint val="87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'RUN1'!$O$142:$O$152</c:f>
              <c:numCache>
                <c:formatCode>General</c:formatCode>
                <c:ptCount val="11"/>
                <c:pt idx="0">
                  <c:v>0.13700000000000001</c:v>
                </c:pt>
                <c:pt idx="1">
                  <c:v>0.20399999999999999</c:v>
                </c:pt>
                <c:pt idx="2">
                  <c:v>0.23300000000000001</c:v>
                </c:pt>
                <c:pt idx="3">
                  <c:v>0.26800000000000002</c:v>
                </c:pt>
                <c:pt idx="4">
                  <c:v>0.29399999999999998</c:v>
                </c:pt>
                <c:pt idx="5">
                  <c:v>0.311</c:v>
                </c:pt>
                <c:pt idx="6">
                  <c:v>0.33900000000000002</c:v>
                </c:pt>
                <c:pt idx="7">
                  <c:v>0.35299999999999998</c:v>
                </c:pt>
                <c:pt idx="8">
                  <c:v>0.36199999999999999</c:v>
                </c:pt>
                <c:pt idx="9">
                  <c:v>0.378</c:v>
                </c:pt>
                <c:pt idx="10">
                  <c:v>0.40400000000000003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4F-447A-AF04-D23526E743F3}"/>
            </c:ext>
          </c:extLst>
        </c:ser>
        <c:ser>
          <c:idx val="13"/>
          <c:order val="13"/>
          <c:spPr>
            <a:ln w="19050" cap="rnd">
              <a:solidFill>
                <a:schemeClr val="accent3">
                  <a:tint val="92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92000"/>
                </a:schemeClr>
              </a:solidFill>
              <a:ln w="9525">
                <a:solidFill>
                  <a:schemeClr val="accent3">
                    <a:tint val="92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'RUN1'!$P$142:$P$152</c:f>
              <c:numCache>
                <c:formatCode>General</c:formatCode>
                <c:ptCount val="11"/>
                <c:pt idx="0">
                  <c:v>0.159</c:v>
                </c:pt>
                <c:pt idx="1">
                  <c:v>0.217</c:v>
                </c:pt>
                <c:pt idx="2">
                  <c:v>0.26800000000000002</c:v>
                </c:pt>
                <c:pt idx="3">
                  <c:v>0.28899999999999998</c:v>
                </c:pt>
                <c:pt idx="4">
                  <c:v>0.32500000000000001</c:v>
                </c:pt>
                <c:pt idx="5">
                  <c:v>0.34200000000000003</c:v>
                </c:pt>
                <c:pt idx="6">
                  <c:v>0.36299999999999999</c:v>
                </c:pt>
                <c:pt idx="7">
                  <c:v>0.378</c:v>
                </c:pt>
                <c:pt idx="8">
                  <c:v>0.39300000000000002</c:v>
                </c:pt>
                <c:pt idx="9">
                  <c:v>0.40699999999999997</c:v>
                </c:pt>
                <c:pt idx="10">
                  <c:v>0.42899999999999999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14F-447A-AF04-D23526E743F3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tint val="9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tint val="96000"/>
                </a:schemeClr>
              </a:solidFill>
              <a:ln w="9525">
                <a:solidFill>
                  <a:schemeClr val="accent3">
                    <a:tint val="96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'RUN1'!$Q$142:$Q$152</c:f>
              <c:numCache>
                <c:formatCode>General</c:formatCode>
                <c:ptCount val="11"/>
                <c:pt idx="0">
                  <c:v>0.13900000000000001</c:v>
                </c:pt>
                <c:pt idx="1">
                  <c:v>0.214</c:v>
                </c:pt>
                <c:pt idx="2">
                  <c:v>0.24399999999999999</c:v>
                </c:pt>
                <c:pt idx="3">
                  <c:v>0.28599999999999998</c:v>
                </c:pt>
                <c:pt idx="4">
                  <c:v>0.29599999999999999</c:v>
                </c:pt>
                <c:pt idx="5">
                  <c:v>0.32400000000000001</c:v>
                </c:pt>
                <c:pt idx="6">
                  <c:v>0.34699999999999998</c:v>
                </c:pt>
                <c:pt idx="7">
                  <c:v>0.35399999999999998</c:v>
                </c:pt>
                <c:pt idx="8">
                  <c:v>0.38500000000000001</c:v>
                </c:pt>
                <c:pt idx="9">
                  <c:v>0.40300000000000002</c:v>
                </c:pt>
                <c:pt idx="10">
                  <c:v>0.42299999999999999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4F-447A-AF04-D23526E743F3}"/>
            </c:ext>
          </c:extLst>
        </c:ser>
        <c:ser>
          <c:idx val="15"/>
          <c:order val="15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'RUN1'!$R$142:$R$152</c:f>
              <c:numCache>
                <c:formatCode>General</c:formatCode>
                <c:ptCount val="11"/>
                <c:pt idx="0">
                  <c:v>0.161</c:v>
                </c:pt>
                <c:pt idx="1">
                  <c:v>0.21099999999999999</c:v>
                </c:pt>
                <c:pt idx="2">
                  <c:v>0.25800000000000001</c:v>
                </c:pt>
                <c:pt idx="3">
                  <c:v>0.28000000000000003</c:v>
                </c:pt>
                <c:pt idx="4">
                  <c:v>0.31900000000000001</c:v>
                </c:pt>
                <c:pt idx="5">
                  <c:v>0.33200000000000002</c:v>
                </c:pt>
                <c:pt idx="6">
                  <c:v>0.35399999999999998</c:v>
                </c:pt>
                <c:pt idx="7">
                  <c:v>0.40500000000000003</c:v>
                </c:pt>
                <c:pt idx="8">
                  <c:v>0.39600000000000002</c:v>
                </c:pt>
                <c:pt idx="9">
                  <c:v>0.41599999999999998</c:v>
                </c:pt>
                <c:pt idx="10">
                  <c:v>0.44700000000000001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14F-447A-AF04-D23526E743F3}"/>
            </c:ext>
          </c:extLst>
        </c:ser>
        <c:ser>
          <c:idx val="16"/>
          <c:order val="16"/>
          <c:spPr>
            <a:ln w="19050" cap="rnd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95000"/>
                </a:schemeClr>
              </a:solidFill>
              <a:ln w="9525">
                <a:solidFill>
                  <a:schemeClr val="accent3">
                    <a:shade val="95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'RUN1'!$S$142:$S$152</c:f>
              <c:numCache>
                <c:formatCode>General</c:formatCode>
                <c:ptCount val="11"/>
                <c:pt idx="0">
                  <c:v>0.156</c:v>
                </c:pt>
                <c:pt idx="1">
                  <c:v>0.189</c:v>
                </c:pt>
                <c:pt idx="2">
                  <c:v>0.22900000000000001</c:v>
                </c:pt>
                <c:pt idx="3">
                  <c:v>0.26</c:v>
                </c:pt>
                <c:pt idx="4">
                  <c:v>0.28299999999999997</c:v>
                </c:pt>
                <c:pt idx="5">
                  <c:v>0.309</c:v>
                </c:pt>
                <c:pt idx="6">
                  <c:v>0.33600000000000002</c:v>
                </c:pt>
                <c:pt idx="7">
                  <c:v>0.33600000000000002</c:v>
                </c:pt>
                <c:pt idx="8">
                  <c:v>0.36899999999999999</c:v>
                </c:pt>
                <c:pt idx="9">
                  <c:v>0.39400000000000002</c:v>
                </c:pt>
                <c:pt idx="10">
                  <c:v>0.39900000000000002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4F-447A-AF04-D23526E743F3}"/>
            </c:ext>
          </c:extLst>
        </c:ser>
        <c:ser>
          <c:idx val="17"/>
          <c:order val="17"/>
          <c:spPr>
            <a:ln w="19050" cap="rnd">
              <a:solidFill>
                <a:schemeClr val="accent3">
                  <a:shade val="91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91000"/>
                </a:schemeClr>
              </a:solidFill>
              <a:ln w="9525">
                <a:solidFill>
                  <a:schemeClr val="accent3">
                    <a:shade val="91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'RUN1'!$T$142:$T$152</c:f>
              <c:numCache>
                <c:formatCode>General</c:formatCode>
                <c:ptCount val="11"/>
                <c:pt idx="0">
                  <c:v>0.14899999999999999</c:v>
                </c:pt>
                <c:pt idx="1">
                  <c:v>0.21299999999999999</c:v>
                </c:pt>
                <c:pt idx="2">
                  <c:v>0.248</c:v>
                </c:pt>
                <c:pt idx="3">
                  <c:v>0.28000000000000003</c:v>
                </c:pt>
                <c:pt idx="4">
                  <c:v>0.315</c:v>
                </c:pt>
                <c:pt idx="5">
                  <c:v>0.33100000000000002</c:v>
                </c:pt>
                <c:pt idx="6">
                  <c:v>0.34899999999999998</c:v>
                </c:pt>
                <c:pt idx="7">
                  <c:v>0.35499999999999998</c:v>
                </c:pt>
                <c:pt idx="8">
                  <c:v>0.379</c:v>
                </c:pt>
                <c:pt idx="9">
                  <c:v>0.38800000000000001</c:v>
                </c:pt>
                <c:pt idx="10">
                  <c:v>0.41699999999999998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14F-447A-AF04-D23526E743F3}"/>
            </c:ext>
          </c:extLst>
        </c:ser>
        <c:ser>
          <c:idx val="18"/>
          <c:order val="18"/>
          <c:spPr>
            <a:ln w="19050" cap="rnd">
              <a:solidFill>
                <a:schemeClr val="accent3">
                  <a:shade val="8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86000"/>
                </a:schemeClr>
              </a:solidFill>
              <a:ln w="9525">
                <a:solidFill>
                  <a:schemeClr val="accent3">
                    <a:shade val="86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'RUN1'!$U$142:$U$152</c:f>
              <c:numCache>
                <c:formatCode>General</c:formatCode>
                <c:ptCount val="11"/>
                <c:pt idx="0">
                  <c:v>0.17</c:v>
                </c:pt>
                <c:pt idx="1">
                  <c:v>0.224</c:v>
                </c:pt>
                <c:pt idx="2">
                  <c:v>0.26200000000000001</c:v>
                </c:pt>
                <c:pt idx="3">
                  <c:v>0.27500000000000002</c:v>
                </c:pt>
                <c:pt idx="4">
                  <c:v>0.29799999999999999</c:v>
                </c:pt>
                <c:pt idx="5">
                  <c:v>0.32400000000000001</c:v>
                </c:pt>
                <c:pt idx="6">
                  <c:v>0.33500000000000002</c:v>
                </c:pt>
                <c:pt idx="7">
                  <c:v>0.33500000000000002</c:v>
                </c:pt>
                <c:pt idx="8">
                  <c:v>0.35599999999999998</c:v>
                </c:pt>
                <c:pt idx="9">
                  <c:v>0.372</c:v>
                </c:pt>
                <c:pt idx="10">
                  <c:v>0.40200000000000002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14F-447A-AF04-D23526E743F3}"/>
            </c:ext>
          </c:extLst>
        </c:ser>
        <c:ser>
          <c:idx val="19"/>
          <c:order val="19"/>
          <c:spPr>
            <a:ln w="19050" cap="rnd">
              <a:solidFill>
                <a:schemeClr val="accent3">
                  <a:shade val="82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82000"/>
                </a:schemeClr>
              </a:solidFill>
              <a:ln w="9525">
                <a:solidFill>
                  <a:schemeClr val="accent3">
                    <a:shade val="82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'RUN1'!$V$142:$V$152</c:f>
              <c:numCache>
                <c:formatCode>General</c:formatCode>
                <c:ptCount val="11"/>
                <c:pt idx="0">
                  <c:v>0.189</c:v>
                </c:pt>
                <c:pt idx="1">
                  <c:v>0.23400000000000001</c:v>
                </c:pt>
                <c:pt idx="2">
                  <c:v>0.26300000000000001</c:v>
                </c:pt>
                <c:pt idx="3">
                  <c:v>0.28999999999999998</c:v>
                </c:pt>
                <c:pt idx="4">
                  <c:v>0.30399999999999999</c:v>
                </c:pt>
                <c:pt idx="5">
                  <c:v>0.33900000000000002</c:v>
                </c:pt>
                <c:pt idx="6">
                  <c:v>0.34899999999999998</c:v>
                </c:pt>
                <c:pt idx="7">
                  <c:v>0.36899999999999999</c:v>
                </c:pt>
                <c:pt idx="8">
                  <c:v>0.41599999999999998</c:v>
                </c:pt>
                <c:pt idx="9">
                  <c:v>0.40200000000000002</c:v>
                </c:pt>
                <c:pt idx="10">
                  <c:v>0.43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14F-447A-AF04-D23526E743F3}"/>
            </c:ext>
          </c:extLst>
        </c:ser>
        <c:ser>
          <c:idx val="20"/>
          <c:order val="20"/>
          <c:spPr>
            <a:ln w="19050" cap="rnd">
              <a:solidFill>
                <a:schemeClr val="accent3">
                  <a:shade val="78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78000"/>
                </a:schemeClr>
              </a:solidFill>
              <a:ln w="9525">
                <a:solidFill>
                  <a:schemeClr val="accent3">
                    <a:shade val="78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'RUN1'!$W$142:$W$152</c:f>
              <c:numCache>
                <c:formatCode>General</c:formatCode>
                <c:ptCount val="11"/>
                <c:pt idx="0">
                  <c:v>0.157</c:v>
                </c:pt>
                <c:pt idx="1">
                  <c:v>0.22</c:v>
                </c:pt>
                <c:pt idx="2">
                  <c:v>0.245</c:v>
                </c:pt>
                <c:pt idx="3">
                  <c:v>0.26100000000000001</c:v>
                </c:pt>
                <c:pt idx="4">
                  <c:v>0.27700000000000002</c:v>
                </c:pt>
                <c:pt idx="5">
                  <c:v>0.28699999999999998</c:v>
                </c:pt>
                <c:pt idx="6">
                  <c:v>0.311</c:v>
                </c:pt>
                <c:pt idx="7">
                  <c:v>0.33800000000000002</c:v>
                </c:pt>
                <c:pt idx="8">
                  <c:v>0.33400000000000002</c:v>
                </c:pt>
                <c:pt idx="9">
                  <c:v>0.34599999999999997</c:v>
                </c:pt>
                <c:pt idx="10">
                  <c:v>0.36899999999999999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14F-447A-AF04-D23526E743F3}"/>
            </c:ext>
          </c:extLst>
        </c:ser>
        <c:ser>
          <c:idx val="21"/>
          <c:order val="21"/>
          <c:spPr>
            <a:ln w="19050" cap="rnd">
              <a:solidFill>
                <a:schemeClr val="accent3">
                  <a:shade val="7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73000"/>
                </a:schemeClr>
              </a:solidFill>
              <a:ln w="9525">
                <a:solidFill>
                  <a:schemeClr val="accent3">
                    <a:shade val="73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'RUN1'!$X$142:$X$152</c:f>
              <c:numCache>
                <c:formatCode>General</c:formatCode>
                <c:ptCount val="11"/>
                <c:pt idx="0">
                  <c:v>0.17399999999999999</c:v>
                </c:pt>
                <c:pt idx="1">
                  <c:v>0.23200000000000001</c:v>
                </c:pt>
                <c:pt idx="2">
                  <c:v>0.27500000000000002</c:v>
                </c:pt>
                <c:pt idx="3">
                  <c:v>0.29199999999999998</c:v>
                </c:pt>
                <c:pt idx="4">
                  <c:v>0.307</c:v>
                </c:pt>
                <c:pt idx="5">
                  <c:v>0.315</c:v>
                </c:pt>
                <c:pt idx="6">
                  <c:v>0.32700000000000001</c:v>
                </c:pt>
                <c:pt idx="7">
                  <c:v>0.34499999999999997</c:v>
                </c:pt>
                <c:pt idx="8">
                  <c:v>0.36599999999999999</c:v>
                </c:pt>
                <c:pt idx="9">
                  <c:v>0.377</c:v>
                </c:pt>
                <c:pt idx="10">
                  <c:v>0.39600000000000002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14F-447A-AF04-D23526E743F3}"/>
            </c:ext>
          </c:extLst>
        </c:ser>
        <c:ser>
          <c:idx val="22"/>
          <c:order val="22"/>
          <c:spPr>
            <a:ln w="19050" cap="rnd">
              <a:solidFill>
                <a:schemeClr val="accent3">
                  <a:shade val="69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9000"/>
                </a:schemeClr>
              </a:solidFill>
              <a:ln w="9525">
                <a:solidFill>
                  <a:schemeClr val="accent3">
                    <a:shade val="69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'RUN1'!$Y$142:$Y$152</c:f>
              <c:numCache>
                <c:formatCode>General</c:formatCode>
                <c:ptCount val="11"/>
                <c:pt idx="0">
                  <c:v>0.19</c:v>
                </c:pt>
                <c:pt idx="1">
                  <c:v>0.23699999999999999</c:v>
                </c:pt>
                <c:pt idx="2">
                  <c:v>0.27400000000000002</c:v>
                </c:pt>
                <c:pt idx="3">
                  <c:v>0.30399999999999999</c:v>
                </c:pt>
                <c:pt idx="4">
                  <c:v>0.318</c:v>
                </c:pt>
                <c:pt idx="5">
                  <c:v>0.32600000000000001</c:v>
                </c:pt>
                <c:pt idx="6">
                  <c:v>0.33500000000000002</c:v>
                </c:pt>
                <c:pt idx="7">
                  <c:v>0.34200000000000003</c:v>
                </c:pt>
                <c:pt idx="8">
                  <c:v>0.36</c:v>
                </c:pt>
                <c:pt idx="9">
                  <c:v>0.372</c:v>
                </c:pt>
                <c:pt idx="10">
                  <c:v>0.40300000000000002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14F-447A-AF04-D23526E743F3}"/>
            </c:ext>
          </c:extLst>
        </c:ser>
        <c:ser>
          <c:idx val="23"/>
          <c:order val="23"/>
          <c:spPr>
            <a:ln w="19050" cap="rnd">
              <a:solidFill>
                <a:schemeClr val="accent3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5000"/>
                </a:schemeClr>
              </a:solidFill>
              <a:ln w="9525">
                <a:solidFill>
                  <a:schemeClr val="accent3">
                    <a:shade val="65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'RUN1'!$Z$142:$Z$152</c:f>
              <c:numCache>
                <c:formatCode>General</c:formatCode>
                <c:ptCount val="11"/>
                <c:pt idx="0">
                  <c:v>0.20399999999999999</c:v>
                </c:pt>
                <c:pt idx="1">
                  <c:v>0.24299999999999999</c:v>
                </c:pt>
                <c:pt idx="2">
                  <c:v>0.27100000000000002</c:v>
                </c:pt>
                <c:pt idx="3">
                  <c:v>0.29699999999999999</c:v>
                </c:pt>
                <c:pt idx="4">
                  <c:v>0.315</c:v>
                </c:pt>
                <c:pt idx="5">
                  <c:v>0.32900000000000001</c:v>
                </c:pt>
                <c:pt idx="6">
                  <c:v>0.33500000000000002</c:v>
                </c:pt>
                <c:pt idx="7">
                  <c:v>0.34100000000000003</c:v>
                </c:pt>
                <c:pt idx="8">
                  <c:v>0.35099999999999998</c:v>
                </c:pt>
                <c:pt idx="9">
                  <c:v>0.36699999999999999</c:v>
                </c:pt>
                <c:pt idx="10">
                  <c:v>0.38900000000000001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14F-447A-AF04-D23526E743F3}"/>
            </c:ext>
          </c:extLst>
        </c:ser>
        <c:ser>
          <c:idx val="24"/>
          <c:order val="24"/>
          <c:spPr>
            <a:ln w="19050" cap="rnd">
              <a:solidFill>
                <a:schemeClr val="accent3">
                  <a:shade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60000"/>
                </a:schemeClr>
              </a:solidFill>
              <a:ln w="9525">
                <a:solidFill>
                  <a:schemeClr val="accent3">
                    <a:shade val="60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'RUN1'!$AA$142:$AA$152</c:f>
              <c:numCache>
                <c:formatCode>General</c:formatCode>
                <c:ptCount val="11"/>
                <c:pt idx="0">
                  <c:v>0.187</c:v>
                </c:pt>
                <c:pt idx="1">
                  <c:v>0.245</c:v>
                </c:pt>
                <c:pt idx="2">
                  <c:v>0.28299999999999997</c:v>
                </c:pt>
                <c:pt idx="3">
                  <c:v>0.309</c:v>
                </c:pt>
                <c:pt idx="4">
                  <c:v>0.32800000000000001</c:v>
                </c:pt>
                <c:pt idx="5">
                  <c:v>0.34399999999999997</c:v>
                </c:pt>
                <c:pt idx="6">
                  <c:v>0.35199999999999998</c:v>
                </c:pt>
                <c:pt idx="7">
                  <c:v>0.35599999999999998</c:v>
                </c:pt>
                <c:pt idx="8">
                  <c:v>0.36399999999999999</c:v>
                </c:pt>
                <c:pt idx="9">
                  <c:v>0.376</c:v>
                </c:pt>
                <c:pt idx="10">
                  <c:v>0.39700000000000002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14F-447A-AF04-D23526E743F3}"/>
            </c:ext>
          </c:extLst>
        </c:ser>
        <c:ser>
          <c:idx val="25"/>
          <c:order val="25"/>
          <c:spPr>
            <a:ln w="19050" cap="rnd">
              <a:solidFill>
                <a:schemeClr val="accent3">
                  <a:shade val="5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56000"/>
                </a:schemeClr>
              </a:solidFill>
              <a:ln w="9525">
                <a:solidFill>
                  <a:schemeClr val="accent3">
                    <a:shade val="56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'RUN1'!$AB$142:$AB$152</c:f>
              <c:numCache>
                <c:formatCode>General</c:formatCode>
                <c:ptCount val="11"/>
                <c:pt idx="0">
                  <c:v>0.20599999999999999</c:v>
                </c:pt>
                <c:pt idx="1">
                  <c:v>0.24399999999999999</c:v>
                </c:pt>
                <c:pt idx="2">
                  <c:v>0.28199999999999997</c:v>
                </c:pt>
                <c:pt idx="3">
                  <c:v>0.30099999999999999</c:v>
                </c:pt>
                <c:pt idx="4">
                  <c:v>0.32</c:v>
                </c:pt>
                <c:pt idx="5">
                  <c:v>0.33300000000000002</c:v>
                </c:pt>
                <c:pt idx="6">
                  <c:v>0.34399999999999997</c:v>
                </c:pt>
                <c:pt idx="7">
                  <c:v>0.35</c:v>
                </c:pt>
                <c:pt idx="8">
                  <c:v>0.35899999999999999</c:v>
                </c:pt>
                <c:pt idx="9">
                  <c:v>0.36399999999999999</c:v>
                </c:pt>
                <c:pt idx="10">
                  <c:v>0.36799999999999999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14F-447A-AF04-D23526E743F3}"/>
            </c:ext>
          </c:extLst>
        </c:ser>
        <c:ser>
          <c:idx val="26"/>
          <c:order val="26"/>
          <c:spPr>
            <a:ln w="19050" cap="rnd">
              <a:solidFill>
                <a:schemeClr val="accent3">
                  <a:shade val="51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51000"/>
                </a:schemeClr>
              </a:solidFill>
              <a:ln w="9525">
                <a:solidFill>
                  <a:schemeClr val="accent3">
                    <a:shade val="51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'RUN1'!$AC$142:$AC$152</c:f>
              <c:numCache>
                <c:formatCode>General</c:formatCode>
                <c:ptCount val="11"/>
                <c:pt idx="0">
                  <c:v>0.182</c:v>
                </c:pt>
                <c:pt idx="1">
                  <c:v>0.23799999999999999</c:v>
                </c:pt>
                <c:pt idx="2">
                  <c:v>0.27100000000000002</c:v>
                </c:pt>
                <c:pt idx="3">
                  <c:v>0.3</c:v>
                </c:pt>
                <c:pt idx="4">
                  <c:v>0.32200000000000001</c:v>
                </c:pt>
                <c:pt idx="5">
                  <c:v>0.33700000000000002</c:v>
                </c:pt>
                <c:pt idx="6">
                  <c:v>0.34899999999999998</c:v>
                </c:pt>
                <c:pt idx="7">
                  <c:v>0.36</c:v>
                </c:pt>
                <c:pt idx="8">
                  <c:v>0.36499999999999999</c:v>
                </c:pt>
                <c:pt idx="9">
                  <c:v>0.36199999999999999</c:v>
                </c:pt>
                <c:pt idx="10">
                  <c:v>0.378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14F-447A-AF04-D23526E743F3}"/>
            </c:ext>
          </c:extLst>
        </c:ser>
        <c:ser>
          <c:idx val="27"/>
          <c:order val="27"/>
          <c:spPr>
            <a:ln w="19050" cap="rnd">
              <a:solidFill>
                <a:schemeClr val="accent3">
                  <a:shade val="4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47000"/>
                </a:schemeClr>
              </a:solidFill>
              <a:ln w="9525">
                <a:solidFill>
                  <a:schemeClr val="accent3">
                    <a:shade val="47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'RUN1'!$AD$142:$AD$152</c:f>
              <c:numCache>
                <c:formatCode>General</c:formatCode>
                <c:ptCount val="11"/>
                <c:pt idx="0">
                  <c:v>0.20200000000000001</c:v>
                </c:pt>
                <c:pt idx="1">
                  <c:v>0.25900000000000001</c:v>
                </c:pt>
                <c:pt idx="2">
                  <c:v>0.28799999999999998</c:v>
                </c:pt>
                <c:pt idx="3">
                  <c:v>0.30599999999999999</c:v>
                </c:pt>
                <c:pt idx="4">
                  <c:v>0.32800000000000001</c:v>
                </c:pt>
                <c:pt idx="5">
                  <c:v>0.34599999999999997</c:v>
                </c:pt>
                <c:pt idx="6">
                  <c:v>0.35399999999999998</c:v>
                </c:pt>
                <c:pt idx="7">
                  <c:v>0.36199999999999999</c:v>
                </c:pt>
                <c:pt idx="8">
                  <c:v>0.36599999999999999</c:v>
                </c:pt>
                <c:pt idx="9">
                  <c:v>0.36699999999999999</c:v>
                </c:pt>
                <c:pt idx="10">
                  <c:v>0.38500000000000001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14F-447A-AF04-D23526E743F3}"/>
            </c:ext>
          </c:extLst>
        </c:ser>
        <c:ser>
          <c:idx val="28"/>
          <c:order val="28"/>
          <c:spPr>
            <a:ln w="19050" cap="rnd">
              <a:solidFill>
                <a:schemeClr val="accent3">
                  <a:shade val="43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43000"/>
                </a:schemeClr>
              </a:solidFill>
              <a:ln w="9525">
                <a:solidFill>
                  <a:schemeClr val="accent3">
                    <a:shade val="43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'RUN1'!$AE$142:$AE$152</c:f>
              <c:numCache>
                <c:formatCode>General</c:formatCode>
                <c:ptCount val="11"/>
                <c:pt idx="0">
                  <c:v>0.20300000000000001</c:v>
                </c:pt>
                <c:pt idx="1">
                  <c:v>0.249</c:v>
                </c:pt>
                <c:pt idx="2">
                  <c:v>0.27500000000000002</c:v>
                </c:pt>
                <c:pt idx="3">
                  <c:v>0.29899999999999999</c:v>
                </c:pt>
                <c:pt idx="4">
                  <c:v>0.313</c:v>
                </c:pt>
                <c:pt idx="5">
                  <c:v>0.32900000000000001</c:v>
                </c:pt>
                <c:pt idx="6">
                  <c:v>0.34699999999999998</c:v>
                </c:pt>
                <c:pt idx="7">
                  <c:v>0.35199999999999998</c:v>
                </c:pt>
                <c:pt idx="8">
                  <c:v>0.35799999999999998</c:v>
                </c:pt>
                <c:pt idx="9">
                  <c:v>0.36099999999999999</c:v>
                </c:pt>
                <c:pt idx="10">
                  <c:v>0.375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14F-447A-AF04-D23526E743F3}"/>
            </c:ext>
          </c:extLst>
        </c:ser>
        <c:ser>
          <c:idx val="29"/>
          <c:order val="29"/>
          <c:spPr>
            <a:ln w="19050" cap="rnd">
              <a:solidFill>
                <a:schemeClr val="accent3">
                  <a:shade val="38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shade val="38000"/>
                </a:schemeClr>
              </a:solidFill>
              <a:ln w="9525">
                <a:solidFill>
                  <a:schemeClr val="accent3">
                    <a:shade val="38000"/>
                  </a:schemeClr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'RUN1'!$AF$142:$AF$152</c:f>
              <c:numCache>
                <c:formatCode>General</c:formatCode>
                <c:ptCount val="11"/>
                <c:pt idx="0">
                  <c:v>0.20200000000000001</c:v>
                </c:pt>
                <c:pt idx="1">
                  <c:v>0.24199999999999999</c:v>
                </c:pt>
                <c:pt idx="2">
                  <c:v>0.28100000000000003</c:v>
                </c:pt>
                <c:pt idx="3">
                  <c:v>0.30299999999999999</c:v>
                </c:pt>
                <c:pt idx="4">
                  <c:v>0.32200000000000001</c:v>
                </c:pt>
                <c:pt idx="5">
                  <c:v>0.33600000000000002</c:v>
                </c:pt>
                <c:pt idx="6">
                  <c:v>0.35499999999999998</c:v>
                </c:pt>
                <c:pt idx="7">
                  <c:v>0.35899999999999999</c:v>
                </c:pt>
                <c:pt idx="8">
                  <c:v>0.36799999999999999</c:v>
                </c:pt>
                <c:pt idx="9">
                  <c:v>0.36899999999999999</c:v>
                </c:pt>
                <c:pt idx="10">
                  <c:v>0.38300000000000001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14F-447A-AF04-D23526E743F3}"/>
            </c:ext>
          </c:extLst>
        </c:ser>
        <c:ser>
          <c:idx val="30"/>
          <c:order val="3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'RUN1'!$B$142:$B$152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</c:numCache>
            </c:numRef>
          </c:xVal>
          <c:yVal>
            <c:numRef>
              <c:f>'RUN1'!$AG$142:$AG$152</c:f>
              <c:numCache>
                <c:formatCode>General</c:formatCode>
                <c:ptCount val="11"/>
                <c:pt idx="0">
                  <c:v>0.192</c:v>
                </c:pt>
                <c:pt idx="1">
                  <c:v>0.252</c:v>
                </c:pt>
                <c:pt idx="2">
                  <c:v>0.28100000000000003</c:v>
                </c:pt>
                <c:pt idx="3">
                  <c:v>0.30299999999999999</c:v>
                </c:pt>
                <c:pt idx="4">
                  <c:v>0.32400000000000001</c:v>
                </c:pt>
                <c:pt idx="5">
                  <c:v>0.34100000000000003</c:v>
                </c:pt>
                <c:pt idx="6">
                  <c:v>0.35</c:v>
                </c:pt>
                <c:pt idx="7">
                  <c:v>0.36699999999999999</c:v>
                </c:pt>
                <c:pt idx="8">
                  <c:v>0.376</c:v>
                </c:pt>
                <c:pt idx="9">
                  <c:v>0.38400000000000001</c:v>
                </c:pt>
                <c:pt idx="10">
                  <c:v>0.39500000000000002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14F-447A-AF04-D23526E74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51872"/>
        <c:axId val="562850560"/>
      </c:scatterChart>
      <c:valAx>
        <c:axId val="562851872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Age</a:t>
                </a:r>
                <a:r>
                  <a:rPr lang="is-IS" baseline="0"/>
                  <a:t> (years)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62850560"/>
        <c:crosses val="autoZero"/>
        <c:crossBetween val="midCat"/>
        <c:majorUnit val="1"/>
      </c:valAx>
      <c:valAx>
        <c:axId val="562850560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Whole</a:t>
                </a:r>
                <a:r>
                  <a:rPr lang="is-IS" baseline="0"/>
                  <a:t> body weight (g)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628518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3427298873851"/>
          <c:y val="4.4195713933197087E-2"/>
          <c:w val="0.84417289294378073"/>
          <c:h val="0.7706909969819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'RUN1'!$AO$440</c:f>
              <c:strCache>
                <c:ptCount val="1"/>
                <c:pt idx="0">
                  <c:v>NFT 2017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'RUN1'!$AN$441:$AN$451</c:f>
              <c:strCach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Plgr.</c:v>
                </c:pt>
              </c:strCache>
            </c:strRef>
          </c:cat>
          <c:val>
            <c:numRef>
              <c:f>'RUN1'!$AO$441:$AO$451</c:f>
              <c:numCache>
                <c:formatCode>General</c:formatCode>
                <c:ptCount val="11"/>
                <c:pt idx="0">
                  <c:v>391.3</c:v>
                </c:pt>
                <c:pt idx="1">
                  <c:v>126.724</c:v>
                </c:pt>
                <c:pt idx="2">
                  <c:v>112.318</c:v>
                </c:pt>
                <c:pt idx="3">
                  <c:v>100.96</c:v>
                </c:pt>
                <c:pt idx="4">
                  <c:v>112.10899999999999</c:v>
                </c:pt>
                <c:pt idx="5">
                  <c:v>125.71</c:v>
                </c:pt>
                <c:pt idx="6">
                  <c:v>63.850999999999999</c:v>
                </c:pt>
                <c:pt idx="7">
                  <c:v>36.695</c:v>
                </c:pt>
                <c:pt idx="8">
                  <c:v>27.710999999999999</c:v>
                </c:pt>
                <c:pt idx="9">
                  <c:v>22.396999999999998</c:v>
                </c:pt>
                <c:pt idx="10">
                  <c:v>84.02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B-4492-A9D8-0735CC4FB65D}"/>
            </c:ext>
          </c:extLst>
        </c:ser>
        <c:ser>
          <c:idx val="1"/>
          <c:order val="1"/>
          <c:tx>
            <c:strRef>
              <c:f>'RUN1'!$AP$440</c:f>
              <c:strCache>
                <c:ptCount val="1"/>
                <c:pt idx="0">
                  <c:v>NFT 2018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'RUN1'!$AN$441:$AN$451</c:f>
              <c:strCach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Plgr.</c:v>
                </c:pt>
              </c:strCache>
            </c:strRef>
          </c:cat>
          <c:val>
            <c:numRef>
              <c:f>'RUN1'!$AP$441:$AP$451</c:f>
              <c:numCache>
                <c:formatCode>General</c:formatCode>
                <c:ptCount val="11"/>
                <c:pt idx="0">
                  <c:v>29.646999999999998</c:v>
                </c:pt>
                <c:pt idx="1">
                  <c:v>119.28100000000001</c:v>
                </c:pt>
                <c:pt idx="2">
                  <c:v>133.16499999999999</c:v>
                </c:pt>
                <c:pt idx="3">
                  <c:v>124.477</c:v>
                </c:pt>
                <c:pt idx="4">
                  <c:v>152.16900000000001</c:v>
                </c:pt>
                <c:pt idx="5">
                  <c:v>137.25299999999999</c:v>
                </c:pt>
                <c:pt idx="6">
                  <c:v>97.388999999999996</c:v>
                </c:pt>
                <c:pt idx="7">
                  <c:v>43.396999999999998</c:v>
                </c:pt>
                <c:pt idx="8">
                  <c:v>28.469000000000001</c:v>
                </c:pt>
                <c:pt idx="9">
                  <c:v>16.033999999999999</c:v>
                </c:pt>
                <c:pt idx="10">
                  <c:v>83.05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B-4492-A9D8-0735CC4FB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99290064"/>
        <c:axId val="599292688"/>
      </c:barChart>
      <c:catAx>
        <c:axId val="59929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9292688"/>
        <c:crosses val="autoZero"/>
        <c:auto val="1"/>
        <c:lblAlgn val="ctr"/>
        <c:lblOffset val="100"/>
        <c:noMultiLvlLbl val="0"/>
      </c:catAx>
      <c:valAx>
        <c:axId val="59929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Number (millions)</a:t>
                </a:r>
              </a:p>
            </c:rich>
          </c:tx>
          <c:layout>
            <c:manualLayout>
              <c:xMode val="edge"/>
              <c:yMode val="edge"/>
              <c:x val="9.1641976421338606E-3"/>
              <c:y val="0.262109688890013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92900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187405141731701"/>
          <c:y val="0.14471201604585973"/>
          <c:w val="0.33100749752574876"/>
          <c:h val="8.2378975874265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92825896762906"/>
          <c:y val="5.0925925925925923E-2"/>
          <c:w val="0.8325161854768155"/>
          <c:h val="0.8227850685331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'RUN1'!$AQ$835</c:f>
              <c:strCache>
                <c:ptCount val="1"/>
                <c:pt idx="0">
                  <c:v>Adapt 2017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'RUN1'!$AQ$836:$AQ$867</c:f>
              <c:numCache>
                <c:formatCode>General</c:formatCode>
                <c:ptCount val="32"/>
                <c:pt idx="0">
                  <c:v>529.82899999999995</c:v>
                </c:pt>
                <c:pt idx="1">
                  <c:v>270.99700000000001</c:v>
                </c:pt>
                <c:pt idx="2">
                  <c:v>447.334</c:v>
                </c:pt>
                <c:pt idx="3">
                  <c:v>300.82900000000001</c:v>
                </c:pt>
                <c:pt idx="4">
                  <c:v>840.577</c:v>
                </c:pt>
                <c:pt idx="5">
                  <c:v>1033.1389999999999</c:v>
                </c:pt>
                <c:pt idx="6">
                  <c:v>635.48</c:v>
                </c:pt>
                <c:pt idx="7">
                  <c:v>691.77</c:v>
                </c:pt>
                <c:pt idx="8">
                  <c:v>202.73599999999999</c:v>
                </c:pt>
                <c:pt idx="9">
                  <c:v>181.41499999999999</c:v>
                </c:pt>
                <c:pt idx="10">
                  <c:v>772.66499999999996</c:v>
                </c:pt>
                <c:pt idx="11">
                  <c:v>320.56299999999999</c:v>
                </c:pt>
                <c:pt idx="12">
                  <c:v>552.80999999999995</c:v>
                </c:pt>
                <c:pt idx="13">
                  <c:v>391.66199999999998</c:v>
                </c:pt>
                <c:pt idx="14">
                  <c:v>469.298</c:v>
                </c:pt>
                <c:pt idx="15">
                  <c:v>1458.9590000000001</c:v>
                </c:pt>
                <c:pt idx="16">
                  <c:v>1077.261</c:v>
                </c:pt>
                <c:pt idx="17">
                  <c:v>668.46299999999997</c:v>
                </c:pt>
                <c:pt idx="18">
                  <c:v>996.79600000000005</c:v>
                </c:pt>
                <c:pt idx="19">
                  <c:v>739.55700000000002</c:v>
                </c:pt>
                <c:pt idx="20">
                  <c:v>658.11599999999999</c:v>
                </c:pt>
                <c:pt idx="21">
                  <c:v>555.45899999999995</c:v>
                </c:pt>
                <c:pt idx="22">
                  <c:v>455.34800000000001</c:v>
                </c:pt>
                <c:pt idx="23">
                  <c:v>420.78399999999999</c:v>
                </c:pt>
                <c:pt idx="24">
                  <c:v>498.74200000000002</c:v>
                </c:pt>
                <c:pt idx="25">
                  <c:v>421.67500000000001</c:v>
                </c:pt>
                <c:pt idx="26">
                  <c:v>406.12400000000002</c:v>
                </c:pt>
                <c:pt idx="27">
                  <c:v>212.96600000000001</c:v>
                </c:pt>
                <c:pt idx="28">
                  <c:v>173.166</c:v>
                </c:pt>
                <c:pt idx="29">
                  <c:v>151.33099999999999</c:v>
                </c:pt>
                <c:pt idx="30">
                  <c:v>391.3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1-4014-836A-1C4261F12599}"/>
            </c:ext>
          </c:extLst>
        </c:ser>
        <c:ser>
          <c:idx val="1"/>
          <c:order val="1"/>
          <c:tx>
            <c:strRef>
              <c:f>'RUN1'!$AR$835</c:f>
              <c:strCache>
                <c:ptCount val="1"/>
                <c:pt idx="0">
                  <c:v>Adapt 2018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'RUN1'!$AR$836:$AR$867</c:f>
              <c:numCache>
                <c:formatCode>0</c:formatCode>
                <c:ptCount val="32"/>
                <c:pt idx="0">
                  <c:v>529.827</c:v>
                </c:pt>
                <c:pt idx="1">
                  <c:v>270.995</c:v>
                </c:pt>
                <c:pt idx="2">
                  <c:v>447.32900000000001</c:v>
                </c:pt>
                <c:pt idx="3">
                  <c:v>300.82299999999998</c:v>
                </c:pt>
                <c:pt idx="4">
                  <c:v>840.553</c:v>
                </c:pt>
                <c:pt idx="5">
                  <c:v>1033.1079999999999</c:v>
                </c:pt>
                <c:pt idx="6">
                  <c:v>635.44200000000001</c:v>
                </c:pt>
                <c:pt idx="7">
                  <c:v>691.73199999999997</c:v>
                </c:pt>
                <c:pt idx="8">
                  <c:v>202.71199999999999</c:v>
                </c:pt>
                <c:pt idx="9">
                  <c:v>181.39400000000001</c:v>
                </c:pt>
                <c:pt idx="10">
                  <c:v>772.577</c:v>
                </c:pt>
                <c:pt idx="11">
                  <c:v>320.49700000000001</c:v>
                </c:pt>
                <c:pt idx="12">
                  <c:v>552.65300000000002</c:v>
                </c:pt>
                <c:pt idx="13">
                  <c:v>391.428</c:v>
                </c:pt>
                <c:pt idx="14">
                  <c:v>468.86599999999999</c:v>
                </c:pt>
                <c:pt idx="15">
                  <c:v>1457.24</c:v>
                </c:pt>
                <c:pt idx="16">
                  <c:v>1076.4670000000001</c:v>
                </c:pt>
                <c:pt idx="17">
                  <c:v>665.505</c:v>
                </c:pt>
                <c:pt idx="18">
                  <c:v>993.76599999999996</c:v>
                </c:pt>
                <c:pt idx="19">
                  <c:v>738.42399999999998</c:v>
                </c:pt>
                <c:pt idx="20">
                  <c:v>662.072</c:v>
                </c:pt>
                <c:pt idx="21">
                  <c:v>530.93100000000004</c:v>
                </c:pt>
                <c:pt idx="22">
                  <c:v>458.04599999999999</c:v>
                </c:pt>
                <c:pt idx="23">
                  <c:v>440.01</c:v>
                </c:pt>
                <c:pt idx="24">
                  <c:v>561.89</c:v>
                </c:pt>
                <c:pt idx="25">
                  <c:v>440.72500000000002</c:v>
                </c:pt>
                <c:pt idx="26">
                  <c:v>465.97199999999998</c:v>
                </c:pt>
                <c:pt idx="27">
                  <c:v>244.732</c:v>
                </c:pt>
                <c:pt idx="28">
                  <c:v>198.636</c:v>
                </c:pt>
                <c:pt idx="29">
                  <c:v>143.10499999999999</c:v>
                </c:pt>
                <c:pt idx="30">
                  <c:v>29.646999999999998</c:v>
                </c:pt>
                <c:pt idx="31" formatCode="General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1-4014-836A-1C4261F12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1344928"/>
        <c:axId val="451345256"/>
      </c:barChart>
      <c:catAx>
        <c:axId val="45134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1345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134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Age 3 (milliopns)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1344928"/>
        <c:crossesAt val="1"/>
        <c:crossBetween val="between"/>
      </c:valAx>
      <c:spPr>
        <a:noFill/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75114457567804027"/>
          <c:y val="0.10243000874890641"/>
          <c:w val="0.18937729658792654"/>
          <c:h val="0.17997739865850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1714785651793"/>
          <c:y val="5.0925925925925923E-2"/>
          <c:w val="0.83962729658792656"/>
          <c:h val="0.80889617964421101"/>
        </c:manualLayout>
      </c:layout>
      <c:lineChart>
        <c:grouping val="standard"/>
        <c:varyColors val="0"/>
        <c:ser>
          <c:idx val="0"/>
          <c:order val="0"/>
          <c:tx>
            <c:strRef>
              <c:f>'RUN1'!$AT$835</c:f>
              <c:strCache>
                <c:ptCount val="1"/>
                <c:pt idx="0">
                  <c:v>Adapt 2017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'RUN1'!$AT$836:$AT$867</c:f>
              <c:numCache>
                <c:formatCode>0</c:formatCode>
                <c:ptCount val="32"/>
                <c:pt idx="0">
                  <c:v>415.35899999999998</c:v>
                </c:pt>
                <c:pt idx="1">
                  <c:v>452.28800000000001</c:v>
                </c:pt>
                <c:pt idx="2">
                  <c:v>401.08499999999998</c:v>
                </c:pt>
                <c:pt idx="3">
                  <c:v>371.47899999999998</c:v>
                </c:pt>
                <c:pt idx="4">
                  <c:v>310.17700000000002</c:v>
                </c:pt>
                <c:pt idx="5">
                  <c:v>349.47699999999998</c:v>
                </c:pt>
                <c:pt idx="6">
                  <c:v>453.61500000000001</c:v>
                </c:pt>
                <c:pt idx="7">
                  <c:v>460.66399999999999</c:v>
                </c:pt>
                <c:pt idx="8">
                  <c:v>435.41300000000001</c:v>
                </c:pt>
                <c:pt idx="9">
                  <c:v>322.31799999999998</c:v>
                </c:pt>
                <c:pt idx="10">
                  <c:v>266.69900000000001</c:v>
                </c:pt>
                <c:pt idx="11">
                  <c:v>323.45400000000001</c:v>
                </c:pt>
                <c:pt idx="12">
                  <c:v>296.964</c:v>
                </c:pt>
                <c:pt idx="13">
                  <c:v>324.26400000000001</c:v>
                </c:pt>
                <c:pt idx="14">
                  <c:v>282.63</c:v>
                </c:pt>
                <c:pt idx="15">
                  <c:v>278.12</c:v>
                </c:pt>
                <c:pt idx="16">
                  <c:v>411.95499999999998</c:v>
                </c:pt>
                <c:pt idx="17">
                  <c:v>517.68200000000002</c:v>
                </c:pt>
                <c:pt idx="18">
                  <c:v>539.61199999999997</c:v>
                </c:pt>
                <c:pt idx="19">
                  <c:v>650.18399999999997</c:v>
                </c:pt>
                <c:pt idx="20">
                  <c:v>599.52700000000004</c:v>
                </c:pt>
                <c:pt idx="21">
                  <c:v>597.00800000000004</c:v>
                </c:pt>
                <c:pt idx="22">
                  <c:v>553.71799999999996</c:v>
                </c:pt>
                <c:pt idx="23">
                  <c:v>517.97</c:v>
                </c:pt>
                <c:pt idx="24">
                  <c:v>476.47699999999998</c:v>
                </c:pt>
                <c:pt idx="25">
                  <c:v>449.42200000000003</c:v>
                </c:pt>
                <c:pt idx="26">
                  <c:v>397.096</c:v>
                </c:pt>
                <c:pt idx="27">
                  <c:v>415.41699999999997</c:v>
                </c:pt>
                <c:pt idx="28">
                  <c:v>340.30799999999999</c:v>
                </c:pt>
                <c:pt idx="29">
                  <c:v>298.27783999999997</c:v>
                </c:pt>
                <c:pt idx="30">
                  <c:v>258.07667366666669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1-4D72-969F-E74000F2C596}"/>
            </c:ext>
          </c:extLst>
        </c:ser>
        <c:ser>
          <c:idx val="1"/>
          <c:order val="1"/>
          <c:tx>
            <c:strRef>
              <c:f>'RUN1'!$AU$835</c:f>
              <c:strCache>
                <c:ptCount val="1"/>
                <c:pt idx="0">
                  <c:v>Adapt 2018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'RUN1'!$AU$836:$AU$867</c:f>
              <c:numCache>
                <c:formatCode>0</c:formatCode>
                <c:ptCount val="32"/>
                <c:pt idx="0">
                  <c:v>415.35899999999998</c:v>
                </c:pt>
                <c:pt idx="1">
                  <c:v>452.28699999999998</c:v>
                </c:pt>
                <c:pt idx="2">
                  <c:v>401.08499999999998</c:v>
                </c:pt>
                <c:pt idx="3">
                  <c:v>371.47699999999998</c:v>
                </c:pt>
                <c:pt idx="4">
                  <c:v>310.173</c:v>
                </c:pt>
                <c:pt idx="5">
                  <c:v>349.47</c:v>
                </c:pt>
                <c:pt idx="6">
                  <c:v>453.601</c:v>
                </c:pt>
                <c:pt idx="7">
                  <c:v>460.642</c:v>
                </c:pt>
                <c:pt idx="8">
                  <c:v>435.38499999999999</c:v>
                </c:pt>
                <c:pt idx="9">
                  <c:v>322.286</c:v>
                </c:pt>
                <c:pt idx="10">
                  <c:v>266.661</c:v>
                </c:pt>
                <c:pt idx="11">
                  <c:v>323.40300000000002</c:v>
                </c:pt>
                <c:pt idx="12">
                  <c:v>296.89999999999998</c:v>
                </c:pt>
                <c:pt idx="13">
                  <c:v>324.16399999999999</c:v>
                </c:pt>
                <c:pt idx="14">
                  <c:v>282.49</c:v>
                </c:pt>
                <c:pt idx="15">
                  <c:v>277.89400000000001</c:v>
                </c:pt>
                <c:pt idx="16">
                  <c:v>411.45</c:v>
                </c:pt>
                <c:pt idx="17">
                  <c:v>516.95699999999999</c:v>
                </c:pt>
                <c:pt idx="18">
                  <c:v>538.28599999999994</c:v>
                </c:pt>
                <c:pt idx="19">
                  <c:v>648.17399999999998</c:v>
                </c:pt>
                <c:pt idx="20">
                  <c:v>597.50199999999995</c:v>
                </c:pt>
                <c:pt idx="21">
                  <c:v>595.68799999999999</c:v>
                </c:pt>
                <c:pt idx="22">
                  <c:v>547.26300000000003</c:v>
                </c:pt>
                <c:pt idx="23">
                  <c:v>512.70799999999997</c:v>
                </c:pt>
                <c:pt idx="24">
                  <c:v>475.48399999999998</c:v>
                </c:pt>
                <c:pt idx="25">
                  <c:v>462.47199999999998</c:v>
                </c:pt>
                <c:pt idx="26">
                  <c:v>414.39100000000002</c:v>
                </c:pt>
                <c:pt idx="27">
                  <c:v>447.58300000000003</c:v>
                </c:pt>
                <c:pt idx="28">
                  <c:v>377.80900000000003</c:v>
                </c:pt>
                <c:pt idx="29">
                  <c:v>341.06900000000002</c:v>
                </c:pt>
                <c:pt idx="30">
                  <c:v>299.81799999999998</c:v>
                </c:pt>
                <c:pt idx="31">
                  <c:v>234.570583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1-4D72-969F-E74000F2C596}"/>
            </c:ext>
          </c:extLst>
        </c:ser>
        <c:ser>
          <c:idx val="2"/>
          <c:order val="2"/>
          <c:tx>
            <c:strRef>
              <c:f>'RUN1'!$AV$835</c:f>
              <c:strCache>
                <c:ptCount val="1"/>
                <c:pt idx="0">
                  <c:v>Separ. 2018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'RUN1'!$AV$836:$AV$867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1-4D72-969F-E74000F2C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098368"/>
        <c:axId val="528098696"/>
      </c:lineChart>
      <c:catAx>
        <c:axId val="52809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696"/>
        <c:crosses val="autoZero"/>
        <c:auto val="1"/>
        <c:lblAlgn val="ctr"/>
        <c:lblOffset val="100"/>
        <c:tickLblSkip val="2"/>
        <c:noMultiLvlLbl val="0"/>
      </c:catAx>
      <c:valAx>
        <c:axId val="528098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Biomass age 4+ (thous. 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3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465529308836396"/>
          <c:y val="6.5392971711869349E-2"/>
          <c:w val="0.23293394575678036"/>
          <c:h val="0.193866287547389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1714785651793"/>
          <c:y val="5.0925925925925923E-2"/>
          <c:w val="0.83962729658792656"/>
          <c:h val="0.80889617964421101"/>
        </c:manualLayout>
      </c:layout>
      <c:lineChart>
        <c:grouping val="standard"/>
        <c:varyColors val="0"/>
        <c:ser>
          <c:idx val="0"/>
          <c:order val="0"/>
          <c:tx>
            <c:strRef>
              <c:f>'RUN1'!$AW$835</c:f>
              <c:strCache>
                <c:ptCount val="1"/>
                <c:pt idx="0">
                  <c:v>Adapt 2017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'RUN1'!$AW$836:$AW$867</c:f>
              <c:numCache>
                <c:formatCode>General</c:formatCode>
                <c:ptCount val="32"/>
                <c:pt idx="0">
                  <c:v>383.81400000000002</c:v>
                </c:pt>
                <c:pt idx="1">
                  <c:v>423.30200000000002</c:v>
                </c:pt>
                <c:pt idx="2">
                  <c:v>385.51400000000001</c:v>
                </c:pt>
                <c:pt idx="3">
                  <c:v>349.85599999999999</c:v>
                </c:pt>
                <c:pt idx="4">
                  <c:v>309.71499999999997</c:v>
                </c:pt>
                <c:pt idx="5">
                  <c:v>343.185</c:v>
                </c:pt>
                <c:pt idx="6">
                  <c:v>423.59199999999998</c:v>
                </c:pt>
                <c:pt idx="7">
                  <c:v>440.73399999999998</c:v>
                </c:pt>
                <c:pt idx="8">
                  <c:v>406.18099999999998</c:v>
                </c:pt>
                <c:pt idx="9">
                  <c:v>307.47699999999998</c:v>
                </c:pt>
                <c:pt idx="10">
                  <c:v>268.88799999999998</c:v>
                </c:pt>
                <c:pt idx="11">
                  <c:v>298.38</c:v>
                </c:pt>
                <c:pt idx="12">
                  <c:v>289.70100000000002</c:v>
                </c:pt>
                <c:pt idx="13">
                  <c:v>306.464</c:v>
                </c:pt>
                <c:pt idx="14">
                  <c:v>272.096</c:v>
                </c:pt>
                <c:pt idx="15">
                  <c:v>297.67</c:v>
                </c:pt>
                <c:pt idx="16">
                  <c:v>390.30599999999998</c:v>
                </c:pt>
                <c:pt idx="17">
                  <c:v>487.85899999999998</c:v>
                </c:pt>
                <c:pt idx="18">
                  <c:v>528.12599999999998</c:v>
                </c:pt>
                <c:pt idx="19">
                  <c:v>615.78</c:v>
                </c:pt>
                <c:pt idx="20">
                  <c:v>572.47199999999998</c:v>
                </c:pt>
                <c:pt idx="21">
                  <c:v>569.51499999999999</c:v>
                </c:pt>
                <c:pt idx="22">
                  <c:v>497.45400000000001</c:v>
                </c:pt>
                <c:pt idx="23">
                  <c:v>458.97800000000001</c:v>
                </c:pt>
                <c:pt idx="24">
                  <c:v>429.94799999999998</c:v>
                </c:pt>
                <c:pt idx="25">
                  <c:v>429.08699999999999</c:v>
                </c:pt>
                <c:pt idx="26">
                  <c:v>379.40800000000002</c:v>
                </c:pt>
                <c:pt idx="27">
                  <c:v>391.40499999999997</c:v>
                </c:pt>
                <c:pt idx="28">
                  <c:v>323.67099999999999</c:v>
                </c:pt>
                <c:pt idx="29">
                  <c:v>284.3323893464713</c:v>
                </c:pt>
                <c:pt idx="30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5-4EEC-9295-4DFEC26C5A12}"/>
            </c:ext>
          </c:extLst>
        </c:ser>
        <c:ser>
          <c:idx val="1"/>
          <c:order val="1"/>
          <c:tx>
            <c:strRef>
              <c:f>'RUN1'!$AX$835</c:f>
              <c:strCache>
                <c:ptCount val="1"/>
                <c:pt idx="0">
                  <c:v>Adapt 2018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'RUN1'!$AX$836:$AX$867</c:f>
              <c:numCache>
                <c:formatCode>0</c:formatCode>
                <c:ptCount val="32"/>
                <c:pt idx="0">
                  <c:v>383.81299999999999</c:v>
                </c:pt>
                <c:pt idx="1">
                  <c:v>423.3</c:v>
                </c:pt>
                <c:pt idx="2">
                  <c:v>385.512</c:v>
                </c:pt>
                <c:pt idx="3">
                  <c:v>349.85500000000002</c:v>
                </c:pt>
                <c:pt idx="4">
                  <c:v>309.71199999999999</c:v>
                </c:pt>
                <c:pt idx="5">
                  <c:v>343.178</c:v>
                </c:pt>
                <c:pt idx="6">
                  <c:v>423.57900000000001</c:v>
                </c:pt>
                <c:pt idx="7">
                  <c:v>440.71199999999999</c:v>
                </c:pt>
                <c:pt idx="8">
                  <c:v>406.15499999999997</c:v>
                </c:pt>
                <c:pt idx="9">
                  <c:v>307.447</c:v>
                </c:pt>
                <c:pt idx="10">
                  <c:v>268.84899999999999</c:v>
                </c:pt>
                <c:pt idx="11">
                  <c:v>298.33199999999999</c:v>
                </c:pt>
                <c:pt idx="12">
                  <c:v>289.637</c:v>
                </c:pt>
                <c:pt idx="13">
                  <c:v>306.36799999999999</c:v>
                </c:pt>
                <c:pt idx="14">
                  <c:v>271.95800000000003</c:v>
                </c:pt>
                <c:pt idx="15">
                  <c:v>297.41199999999998</c:v>
                </c:pt>
                <c:pt idx="16">
                  <c:v>389.846</c:v>
                </c:pt>
                <c:pt idx="17">
                  <c:v>487.10599999999999</c:v>
                </c:pt>
                <c:pt idx="18">
                  <c:v>526.84900000000005</c:v>
                </c:pt>
                <c:pt idx="19">
                  <c:v>613.91800000000001</c:v>
                </c:pt>
                <c:pt idx="20">
                  <c:v>570.69600000000003</c:v>
                </c:pt>
                <c:pt idx="21">
                  <c:v>567.32600000000002</c:v>
                </c:pt>
                <c:pt idx="22">
                  <c:v>492.46300000000002</c:v>
                </c:pt>
                <c:pt idx="23">
                  <c:v>454.98200000000003</c:v>
                </c:pt>
                <c:pt idx="24">
                  <c:v>430.798</c:v>
                </c:pt>
                <c:pt idx="25">
                  <c:v>440.31799999999998</c:v>
                </c:pt>
                <c:pt idx="26">
                  <c:v>397.34800000000001</c:v>
                </c:pt>
                <c:pt idx="27">
                  <c:v>421.221</c:v>
                </c:pt>
                <c:pt idx="28">
                  <c:v>359.30599999999998</c:v>
                </c:pt>
                <c:pt idx="29">
                  <c:v>323.92700000000002</c:v>
                </c:pt>
                <c:pt idx="30">
                  <c:v>271.72199999999998</c:v>
                </c:pt>
                <c:pt idx="31">
                  <c:v>221.547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5-4EEC-9295-4DFEC26C5A12}"/>
            </c:ext>
          </c:extLst>
        </c:ser>
        <c:ser>
          <c:idx val="2"/>
          <c:order val="2"/>
          <c:tx>
            <c:strRef>
              <c:f>'RUN1'!$AY$835</c:f>
              <c:strCache>
                <c:ptCount val="1"/>
                <c:pt idx="0">
                  <c:v>Separ. 2018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'RUN1'!$AY$836:$AY$867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05-4EEC-9295-4DFEC26C5A12}"/>
            </c:ext>
          </c:extLst>
        </c:ser>
        <c:ser>
          <c:idx val="3"/>
          <c:order val="3"/>
          <c:tx>
            <c:strRef>
              <c:f>'RUN1'!$AL$835</c:f>
              <c:strCache>
                <c:ptCount val="1"/>
                <c:pt idx="0">
                  <c:v>Btrigger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'RUN1'!$AL$836:$AL$867</c:f>
              <c:numCache>
                <c:formatCode>General</c:formatCode>
                <c:ptCount val="32"/>
                <c:pt idx="0">
                  <c:v>273</c:v>
                </c:pt>
                <c:pt idx="1">
                  <c:v>273</c:v>
                </c:pt>
                <c:pt idx="2">
                  <c:v>273</c:v>
                </c:pt>
                <c:pt idx="3">
                  <c:v>273</c:v>
                </c:pt>
                <c:pt idx="4">
                  <c:v>273</c:v>
                </c:pt>
                <c:pt idx="5">
                  <c:v>273</c:v>
                </c:pt>
                <c:pt idx="6">
                  <c:v>273</c:v>
                </c:pt>
                <c:pt idx="7">
                  <c:v>273</c:v>
                </c:pt>
                <c:pt idx="8">
                  <c:v>273</c:v>
                </c:pt>
                <c:pt idx="9">
                  <c:v>273</c:v>
                </c:pt>
                <c:pt idx="10">
                  <c:v>273</c:v>
                </c:pt>
                <c:pt idx="11">
                  <c:v>273</c:v>
                </c:pt>
                <c:pt idx="12">
                  <c:v>273</c:v>
                </c:pt>
                <c:pt idx="13">
                  <c:v>273</c:v>
                </c:pt>
                <c:pt idx="14">
                  <c:v>273</c:v>
                </c:pt>
                <c:pt idx="15">
                  <c:v>273</c:v>
                </c:pt>
                <c:pt idx="16">
                  <c:v>273</c:v>
                </c:pt>
                <c:pt idx="17">
                  <c:v>273</c:v>
                </c:pt>
                <c:pt idx="18">
                  <c:v>273</c:v>
                </c:pt>
                <c:pt idx="19">
                  <c:v>273</c:v>
                </c:pt>
                <c:pt idx="20">
                  <c:v>273</c:v>
                </c:pt>
                <c:pt idx="21">
                  <c:v>273</c:v>
                </c:pt>
                <c:pt idx="22">
                  <c:v>273</c:v>
                </c:pt>
                <c:pt idx="23">
                  <c:v>273</c:v>
                </c:pt>
                <c:pt idx="24">
                  <c:v>273</c:v>
                </c:pt>
                <c:pt idx="25">
                  <c:v>273</c:v>
                </c:pt>
                <c:pt idx="26">
                  <c:v>273</c:v>
                </c:pt>
                <c:pt idx="27">
                  <c:v>273</c:v>
                </c:pt>
                <c:pt idx="28">
                  <c:v>273</c:v>
                </c:pt>
                <c:pt idx="29">
                  <c:v>273</c:v>
                </c:pt>
                <c:pt idx="30">
                  <c:v>273</c:v>
                </c:pt>
                <c:pt idx="31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05-4EEC-9295-4DFEC26C5A12}"/>
            </c:ext>
          </c:extLst>
        </c:ser>
        <c:ser>
          <c:idx val="4"/>
          <c:order val="4"/>
          <c:tx>
            <c:strRef>
              <c:f>'RUN1'!$AM$835</c:f>
              <c:strCache>
                <c:ptCount val="1"/>
                <c:pt idx="0">
                  <c:v>Blim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'RUN1'!$AM$836:$AM$867</c:f>
              <c:numCache>
                <c:formatCode>General</c:formatCode>
                <c:ptCount val="3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05-4EEC-9295-4DFEC26C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098368"/>
        <c:axId val="528098696"/>
      </c:lineChart>
      <c:catAx>
        <c:axId val="52809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696"/>
        <c:crosses val="autoZero"/>
        <c:auto val="1"/>
        <c:lblAlgn val="ctr"/>
        <c:lblOffset val="100"/>
        <c:tickLblSkip val="2"/>
        <c:noMultiLvlLbl val="0"/>
      </c:catAx>
      <c:valAx>
        <c:axId val="528098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SSB (thous. 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3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465529308836396"/>
          <c:y val="6.5392971711869349E-2"/>
          <c:w val="0.8653447789620071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0603674540683"/>
          <c:y val="5.0925925925925923E-2"/>
          <c:w val="0.82573840769903772"/>
          <c:h val="0.8181554389034702"/>
        </c:manualLayout>
      </c:layout>
      <c:lineChart>
        <c:grouping val="standard"/>
        <c:varyColors val="0"/>
        <c:ser>
          <c:idx val="0"/>
          <c:order val="0"/>
          <c:tx>
            <c:strRef>
              <c:f>'RUN1'!$AZ$835</c:f>
              <c:strCache>
                <c:ptCount val="1"/>
                <c:pt idx="0">
                  <c:v>Adapt 2017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'RUN1'!$AZ$836:$AZ$867</c:f>
              <c:numCache>
                <c:formatCode>0.000</c:formatCode>
                <c:ptCount val="32"/>
                <c:pt idx="0">
                  <c:v>0.18165197335317157</c:v>
                </c:pt>
                <c:pt idx="1">
                  <c:v>0.20520954789868404</c:v>
                </c:pt>
                <c:pt idx="2">
                  <c:v>0.25110148970916391</c:v>
                </c:pt>
                <c:pt idx="3">
                  <c:v>0.28057303104616949</c:v>
                </c:pt>
                <c:pt idx="4">
                  <c:v>0.34440665813390414</c:v>
                </c:pt>
                <c:pt idx="5">
                  <c:v>0.30734015972438827</c:v>
                </c:pt>
                <c:pt idx="6">
                  <c:v>0.22624681282585454</c:v>
                </c:pt>
                <c:pt idx="7">
                  <c:v>0.2901308198600282</c:v>
                </c:pt>
                <c:pt idx="8">
                  <c:v>0.28818786990742123</c:v>
                </c:pt>
                <c:pt idx="9">
                  <c:v>0.29740278234538564</c:v>
                </c:pt>
                <c:pt idx="10">
                  <c:v>0.24299268463698781</c:v>
                </c:pt>
                <c:pt idx="11">
                  <c:v>0.26611644932509726</c:v>
                </c:pt>
                <c:pt idx="12">
                  <c:v>0.3117181846957881</c:v>
                </c:pt>
                <c:pt idx="13">
                  <c:v>0.30808865307280492</c:v>
                </c:pt>
                <c:pt idx="14">
                  <c:v>0.33129887131585467</c:v>
                </c:pt>
                <c:pt idx="15">
                  <c:v>0.34506182223500653</c:v>
                </c:pt>
                <c:pt idx="16">
                  <c:v>0.31269818062652471</c:v>
                </c:pt>
                <c:pt idx="17">
                  <c:v>0.21708687765848536</c:v>
                </c:pt>
                <c:pt idx="18">
                  <c:v>0.18985382459989772</c:v>
                </c:pt>
                <c:pt idx="19">
                  <c:v>0.19958277964391621</c:v>
                </c:pt>
                <c:pt idx="20">
                  <c:v>0.26359053220288664</c:v>
                </c:pt>
                <c:pt idx="21">
                  <c:v>0.2523835710744245</c:v>
                </c:pt>
                <c:pt idx="22">
                  <c:v>8.2583448614637789E-2</c:v>
                </c:pt>
                <c:pt idx="23">
                  <c:v>8.3819346680309659E-2</c:v>
                </c:pt>
                <c:pt idx="24">
                  <c:v>0.10365431070125106</c:v>
                </c:pt>
                <c:pt idx="25">
                  <c:v>0.16314065622065677</c:v>
                </c:pt>
                <c:pt idx="26">
                  <c:v>0.17994149777383805</c:v>
                </c:pt>
                <c:pt idx="27">
                  <c:v>0.22869548911094156</c:v>
                </c:pt>
                <c:pt idx="28">
                  <c:v>0.20495039787486627</c:v>
                </c:pt>
                <c:pt idx="29">
                  <c:v>0.20250582477062329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9-41B1-B5DB-D126C7C04981}"/>
            </c:ext>
          </c:extLst>
        </c:ser>
        <c:ser>
          <c:idx val="1"/>
          <c:order val="1"/>
          <c:tx>
            <c:strRef>
              <c:f>'RUN1'!$BA$835</c:f>
              <c:strCache>
                <c:ptCount val="1"/>
                <c:pt idx="0">
                  <c:v>Adapt 2018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'RUN1'!$BA$836:$BA$867</c:f>
              <c:numCache>
                <c:formatCode>0.000</c:formatCode>
                <c:ptCount val="32"/>
                <c:pt idx="0">
                  <c:v>0.18165009064447862</c:v>
                </c:pt>
                <c:pt idx="1">
                  <c:v>0.20521040843535188</c:v>
                </c:pt>
                <c:pt idx="2">
                  <c:v>0.2511038807235374</c:v>
                </c:pt>
                <c:pt idx="3">
                  <c:v>0.28057457123859619</c:v>
                </c:pt>
                <c:pt idx="4">
                  <c:v>0.34441424624322553</c:v>
                </c:pt>
                <c:pt idx="5">
                  <c:v>0.30734827023778866</c:v>
                </c:pt>
                <c:pt idx="6">
                  <c:v>0.22625391037497714</c:v>
                </c:pt>
                <c:pt idx="7">
                  <c:v>0.29014505841846816</c:v>
                </c:pt>
                <c:pt idx="8">
                  <c:v>0.28820469239868163</c:v>
                </c:pt>
                <c:pt idx="9">
                  <c:v>0.29743457674239648</c:v>
                </c:pt>
                <c:pt idx="10">
                  <c:v>0.24303141441755638</c:v>
                </c:pt>
                <c:pt idx="11">
                  <c:v>0.26616017785858509</c:v>
                </c:pt>
                <c:pt idx="12">
                  <c:v>0.31178174469518355</c:v>
                </c:pt>
                <c:pt idx="13">
                  <c:v>0.30817734233289323</c:v>
                </c:pt>
                <c:pt idx="14">
                  <c:v>0.33145598074268118</c:v>
                </c:pt>
                <c:pt idx="15">
                  <c:v>0.34534390810884724</c:v>
                </c:pt>
                <c:pt idx="16">
                  <c:v>0.31308056872037915</c:v>
                </c:pt>
                <c:pt idx="17">
                  <c:v>0.21739138845203759</c:v>
                </c:pt>
                <c:pt idx="18">
                  <c:v>0.19031890110461724</c:v>
                </c:pt>
                <c:pt idx="19">
                  <c:v>0.20019932919246994</c:v>
                </c:pt>
                <c:pt idx="20">
                  <c:v>0.26448279671030389</c:v>
                </c:pt>
                <c:pt idx="21">
                  <c:v>0.25294113697103182</c:v>
                </c:pt>
                <c:pt idx="22">
                  <c:v>8.3557631339959026E-2</c:v>
                </c:pt>
                <c:pt idx="23">
                  <c:v>8.4677828315532444E-2</c:v>
                </c:pt>
                <c:pt idx="24">
                  <c:v>0.10387310614026971</c:v>
                </c:pt>
                <c:pt idx="25">
                  <c:v>0.1585371654932623</c:v>
                </c:pt>
                <c:pt idx="26">
                  <c:v>0.17243135106698745</c:v>
                </c:pt>
                <c:pt idx="27">
                  <c:v>0.21225783821101338</c:v>
                </c:pt>
                <c:pt idx="28">
                  <c:v>0.18461180120113602</c:v>
                </c:pt>
                <c:pt idx="29">
                  <c:v>0.1770492187797777</c:v>
                </c:pt>
                <c:pt idx="30">
                  <c:v>0.11685088953965406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9-41B1-B5DB-D126C7C04981}"/>
            </c:ext>
          </c:extLst>
        </c:ser>
        <c:ser>
          <c:idx val="2"/>
          <c:order val="2"/>
          <c:tx>
            <c:strRef>
              <c:f>'RUN1'!$BB$835</c:f>
              <c:strCache>
                <c:ptCount val="1"/>
                <c:pt idx="0">
                  <c:v>Separ. 2018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'RUN1'!$BB$836:$BB$867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9-41B1-B5DB-D126C7C04981}"/>
            </c:ext>
          </c:extLst>
        </c:ser>
        <c:ser>
          <c:idx val="3"/>
          <c:order val="3"/>
          <c:tx>
            <c:strRef>
              <c:f>'RUN1'!$BW$835</c:f>
              <c:strCache>
                <c:ptCount val="1"/>
                <c:pt idx="0">
                  <c:v>HRmG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'RUN1'!$BW$836:$BW$867</c:f>
              <c:numCache>
                <c:formatCode>General</c:formatCode>
                <c:ptCount val="32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0.15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0.15</c:v>
                </c:pt>
                <c:pt idx="25">
                  <c:v>0.15</c:v>
                </c:pt>
                <c:pt idx="26">
                  <c:v>0.15</c:v>
                </c:pt>
                <c:pt idx="27">
                  <c:v>0.15</c:v>
                </c:pt>
                <c:pt idx="28">
                  <c:v>0.15</c:v>
                </c:pt>
                <c:pt idx="29">
                  <c:v>0.15</c:v>
                </c:pt>
                <c:pt idx="30">
                  <c:v>0.15</c:v>
                </c:pt>
                <c:pt idx="31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A0-4319-909C-7B050E890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098368"/>
        <c:axId val="528098696"/>
      </c:lineChart>
      <c:catAx>
        <c:axId val="52809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696"/>
        <c:crosses val="autoZero"/>
        <c:auto val="1"/>
        <c:lblAlgn val="ctr"/>
        <c:lblOffset val="100"/>
        <c:tickLblSkip val="2"/>
        <c:noMultiLvlLbl val="0"/>
      </c:catAx>
      <c:valAx>
        <c:axId val="528098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Harvest</a:t>
                </a:r>
                <a:r>
                  <a:rPr lang="is-IS" baseline="0"/>
                  <a:t> rate age 4+</a:t>
                </a:r>
                <a:endParaRPr lang="is-IS" baseline="-25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3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24330708661416"/>
          <c:y val="7.4652230971128566E-2"/>
          <c:w val="0.2875669615911644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0603674540683"/>
          <c:y val="5.0925925925925923E-2"/>
          <c:w val="0.82573840769903772"/>
          <c:h val="0.8181554389034702"/>
        </c:manualLayout>
      </c:layout>
      <c:lineChart>
        <c:grouping val="standard"/>
        <c:varyColors val="0"/>
        <c:ser>
          <c:idx val="0"/>
          <c:order val="0"/>
          <c:tx>
            <c:strRef>
              <c:f>'RUN1'!$BC$835</c:f>
              <c:strCache>
                <c:ptCount val="1"/>
                <c:pt idx="0">
                  <c:v>Adapt 2017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'RUN1'!$BC$836:$BC$867</c:f>
              <c:numCache>
                <c:formatCode>0.000</c:formatCode>
                <c:ptCount val="32"/>
                <c:pt idx="0">
                  <c:v>0.34735507009767608</c:v>
                </c:pt>
                <c:pt idx="1">
                  <c:v>0.26566862025646681</c:v>
                </c:pt>
                <c:pt idx="2">
                  <c:v>0.32239567116596207</c:v>
                </c:pt>
                <c:pt idx="3">
                  <c:v>0.39966628068308352</c:v>
                </c:pt>
                <c:pt idx="4">
                  <c:v>0.43585237034817442</c:v>
                </c:pt>
                <c:pt idx="5">
                  <c:v>0.41505377888330686</c:v>
                </c:pt>
                <c:pt idx="6">
                  <c:v>0.24809895834472862</c:v>
                </c:pt>
                <c:pt idx="7">
                  <c:v>0.31236196233430236</c:v>
                </c:pt>
                <c:pt idx="8">
                  <c:v>0.34344896229957961</c:v>
                </c:pt>
                <c:pt idx="9">
                  <c:v>0.36068369788494298</c:v>
                </c:pt>
                <c:pt idx="10">
                  <c:v>0.25005135965423364</c:v>
                </c:pt>
                <c:pt idx="11">
                  <c:v>0.27972548938560676</c:v>
                </c:pt>
                <c:pt idx="12">
                  <c:v>0.37695381198486283</c:v>
                </c:pt>
                <c:pt idx="13">
                  <c:v>0.33477740414334178</c:v>
                </c:pt>
                <c:pt idx="14">
                  <c:v>0.41413545249569628</c:v>
                </c:pt>
                <c:pt idx="15">
                  <c:v>0.41743690097491454</c:v>
                </c:pt>
                <c:pt idx="16">
                  <c:v>0.27894705009942733</c:v>
                </c:pt>
                <c:pt idx="17">
                  <c:v>0.24344575639947141</c:v>
                </c:pt>
                <c:pt idx="18">
                  <c:v>0.25177362050846058</c:v>
                </c:pt>
                <c:pt idx="19">
                  <c:v>0.14265641631146112</c:v>
                </c:pt>
                <c:pt idx="20">
                  <c:v>0.31896554496682278</c:v>
                </c:pt>
                <c:pt idx="21">
                  <c:v>0.30706682367352722</c:v>
                </c:pt>
                <c:pt idx="22">
                  <c:v>8.7641337213574977E-2</c:v>
                </c:pt>
                <c:pt idx="23">
                  <c:v>9.8287433837977584E-2</c:v>
                </c:pt>
                <c:pt idx="24">
                  <c:v>0.12243579692397934</c:v>
                </c:pt>
                <c:pt idx="25">
                  <c:v>0.20487605950556331</c:v>
                </c:pt>
                <c:pt idx="26">
                  <c:v>0.18279422872907344</c:v>
                </c:pt>
                <c:pt idx="27">
                  <c:v>0.30102062711016703</c:v>
                </c:pt>
                <c:pt idx="28">
                  <c:v>0.26447495943105048</c:v>
                </c:pt>
                <c:pt idx="29">
                  <c:v>0.25143795432119997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B-40E1-B708-BE6C14B23D6C}"/>
            </c:ext>
          </c:extLst>
        </c:ser>
        <c:ser>
          <c:idx val="1"/>
          <c:order val="1"/>
          <c:tx>
            <c:strRef>
              <c:f>'RUN1'!$BD$835</c:f>
              <c:strCache>
                <c:ptCount val="1"/>
                <c:pt idx="0">
                  <c:v>Adapt 2018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'RUN1'!$BD$836:$BD$867</c:f>
              <c:numCache>
                <c:formatCode>0.00</c:formatCode>
                <c:ptCount val="32"/>
                <c:pt idx="0">
                  <c:v>0.34735468047456075</c:v>
                </c:pt>
                <c:pt idx="1">
                  <c:v>0.26566883726007867</c:v>
                </c:pt>
                <c:pt idx="2">
                  <c:v>0.32239579335420265</c:v>
                </c:pt>
                <c:pt idx="3">
                  <c:v>0.39966647217938417</c:v>
                </c:pt>
                <c:pt idx="4">
                  <c:v>0.43588628529158752</c:v>
                </c:pt>
                <c:pt idx="5">
                  <c:v>0.41507068240765582</c:v>
                </c:pt>
                <c:pt idx="6">
                  <c:v>0.24809930630538971</c:v>
                </c:pt>
                <c:pt idx="7">
                  <c:v>0.31237057351774011</c:v>
                </c:pt>
                <c:pt idx="8">
                  <c:v>0.34345365962011937</c:v>
                </c:pt>
                <c:pt idx="9">
                  <c:v>0.3607386096433069</c:v>
                </c:pt>
                <c:pt idx="10">
                  <c:v>0.25010275545502225</c:v>
                </c:pt>
                <c:pt idx="11">
                  <c:v>0.27977544214733563</c:v>
                </c:pt>
                <c:pt idx="12">
                  <c:v>0.37707660586476427</c:v>
                </c:pt>
                <c:pt idx="13">
                  <c:v>0.33488835443476123</c:v>
                </c:pt>
                <c:pt idx="14">
                  <c:v>0.41437233065619045</c:v>
                </c:pt>
                <c:pt idx="15">
                  <c:v>0.41781068842773955</c:v>
                </c:pt>
                <c:pt idx="16">
                  <c:v>0.27936362667820847</c:v>
                </c:pt>
                <c:pt idx="17">
                  <c:v>0.24383637635729111</c:v>
                </c:pt>
                <c:pt idx="18">
                  <c:v>0.25227213353947375</c:v>
                </c:pt>
                <c:pt idx="19">
                  <c:v>0.14315675052175297</c:v>
                </c:pt>
                <c:pt idx="20">
                  <c:v>0.32040387337889675</c:v>
                </c:pt>
                <c:pt idx="21">
                  <c:v>0.30868190074012331</c:v>
                </c:pt>
                <c:pt idx="22">
                  <c:v>8.7812985434122942E-2</c:v>
                </c:pt>
                <c:pt idx="23">
                  <c:v>9.9915655969470954E-2</c:v>
                </c:pt>
                <c:pt idx="24">
                  <c:v>0.12401945780919982</c:v>
                </c:pt>
                <c:pt idx="25">
                  <c:v>0.20200000000000001</c:v>
                </c:pt>
                <c:pt idx="26">
                  <c:v>0.17128291306027729</c:v>
                </c:pt>
                <c:pt idx="27">
                  <c:v>0.27732053368649923</c:v>
                </c:pt>
                <c:pt idx="28">
                  <c:v>0.22904074349193973</c:v>
                </c:pt>
                <c:pt idx="29">
                  <c:v>0.20542826485911239</c:v>
                </c:pt>
                <c:pt idx="30">
                  <c:v>0.11470546616268081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B-40E1-B708-BE6C14B23D6C}"/>
            </c:ext>
          </c:extLst>
        </c:ser>
        <c:ser>
          <c:idx val="2"/>
          <c:order val="2"/>
          <c:tx>
            <c:strRef>
              <c:f>'RUN1'!$BE$835</c:f>
              <c:strCache>
                <c:ptCount val="1"/>
                <c:pt idx="0">
                  <c:v>Separ. 2018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'RUN1'!$BE$836:$BE$867</c:f>
              <c:numCache>
                <c:formatCode>General</c:formatCode>
                <c:ptCount val="3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B-40E1-B708-BE6C14B23D6C}"/>
            </c:ext>
          </c:extLst>
        </c:ser>
        <c:ser>
          <c:idx val="3"/>
          <c:order val="3"/>
          <c:tx>
            <c:strRef>
              <c:f>'RUN1'!$AN$835</c:f>
              <c:strCache>
                <c:ptCount val="1"/>
                <c:pt idx="0">
                  <c:v>FMSY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'RUN1'!$AN$836:$AN$867</c:f>
              <c:numCache>
                <c:formatCode>General</c:formatCode>
                <c:ptCount val="32"/>
                <c:pt idx="0">
                  <c:v>0.22</c:v>
                </c:pt>
                <c:pt idx="1">
                  <c:v>0.22</c:v>
                </c:pt>
                <c:pt idx="2">
                  <c:v>0.22</c:v>
                </c:pt>
                <c:pt idx="3">
                  <c:v>0.22</c:v>
                </c:pt>
                <c:pt idx="4">
                  <c:v>0.22</c:v>
                </c:pt>
                <c:pt idx="5">
                  <c:v>0.22</c:v>
                </c:pt>
                <c:pt idx="6">
                  <c:v>0.22</c:v>
                </c:pt>
                <c:pt idx="7">
                  <c:v>0.22</c:v>
                </c:pt>
                <c:pt idx="8">
                  <c:v>0.22</c:v>
                </c:pt>
                <c:pt idx="9">
                  <c:v>0.22</c:v>
                </c:pt>
                <c:pt idx="10">
                  <c:v>0.22</c:v>
                </c:pt>
                <c:pt idx="11">
                  <c:v>0.22</c:v>
                </c:pt>
                <c:pt idx="12">
                  <c:v>0.22</c:v>
                </c:pt>
                <c:pt idx="13">
                  <c:v>0.22</c:v>
                </c:pt>
                <c:pt idx="14">
                  <c:v>0.22</c:v>
                </c:pt>
                <c:pt idx="15">
                  <c:v>0.22</c:v>
                </c:pt>
                <c:pt idx="16">
                  <c:v>0.22</c:v>
                </c:pt>
                <c:pt idx="17">
                  <c:v>0.22</c:v>
                </c:pt>
                <c:pt idx="18">
                  <c:v>0.22</c:v>
                </c:pt>
                <c:pt idx="19">
                  <c:v>0.22</c:v>
                </c:pt>
                <c:pt idx="20">
                  <c:v>0.22</c:v>
                </c:pt>
                <c:pt idx="21">
                  <c:v>0.22</c:v>
                </c:pt>
                <c:pt idx="22">
                  <c:v>0.22</c:v>
                </c:pt>
                <c:pt idx="23">
                  <c:v>0.22</c:v>
                </c:pt>
                <c:pt idx="24">
                  <c:v>0.22</c:v>
                </c:pt>
                <c:pt idx="25">
                  <c:v>0.22</c:v>
                </c:pt>
                <c:pt idx="26">
                  <c:v>0.22</c:v>
                </c:pt>
                <c:pt idx="27">
                  <c:v>0.22</c:v>
                </c:pt>
                <c:pt idx="28">
                  <c:v>0.22</c:v>
                </c:pt>
                <c:pt idx="29">
                  <c:v>0.22</c:v>
                </c:pt>
                <c:pt idx="30">
                  <c:v>0.22</c:v>
                </c:pt>
                <c:pt idx="31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B-40E1-B708-BE6C14B2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098368"/>
        <c:axId val="528098696"/>
      </c:lineChart>
      <c:catAx>
        <c:axId val="52809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696"/>
        <c:crosses val="autoZero"/>
        <c:auto val="1"/>
        <c:lblAlgn val="ctr"/>
        <c:lblOffset val="100"/>
        <c:tickLblSkip val="2"/>
        <c:noMultiLvlLbl val="0"/>
      </c:catAx>
      <c:valAx>
        <c:axId val="528098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Weighed</a:t>
                </a:r>
                <a:r>
                  <a:rPr lang="is-IS" baseline="0"/>
                  <a:t> F</a:t>
                </a:r>
                <a:r>
                  <a:rPr lang="is-IS" baseline="-25000"/>
                  <a:t>5-10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.0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280983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666666666666667"/>
          <c:y val="5.1504082822980468E-2"/>
          <c:w val="0.24722222222222223"/>
          <c:h val="0.2725699912510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92825896762906"/>
          <c:y val="5.0925925925925923E-2"/>
          <c:w val="0.8325161854768155"/>
          <c:h val="0.8227850685331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'RUN1'!$BF$835</c:f>
              <c:strCache>
                <c:ptCount val="1"/>
                <c:pt idx="0">
                  <c:v>Catches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'RUN1'!$AP$836:$AP$867</c:f>
              <c:strCache>
                <c:ptCount val="32"/>
                <c:pt idx="0">
                  <c:v>87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>
                  <c:v>00</c:v>
                </c:pt>
                <c:pt idx="14">
                  <c:v>01</c:v>
                </c:pt>
                <c:pt idx="15">
                  <c:v>02</c:v>
                </c:pt>
                <c:pt idx="16">
                  <c:v>03</c:v>
                </c:pt>
                <c:pt idx="17">
                  <c:v>04</c:v>
                </c:pt>
                <c:pt idx="18">
                  <c:v>05</c:v>
                </c:pt>
                <c:pt idx="19">
                  <c:v>06</c:v>
                </c:pt>
                <c:pt idx="20">
                  <c:v>07</c:v>
                </c:pt>
                <c:pt idx="21">
                  <c:v>08</c:v>
                </c:pt>
                <c:pt idx="22">
                  <c:v>09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</c:strCache>
            </c:strRef>
          </c:cat>
          <c:val>
            <c:numRef>
              <c:f>'RUN1'!$BF$836:$BF$867</c:f>
              <c:numCache>
                <c:formatCode>0</c:formatCode>
                <c:ptCount val="32"/>
                <c:pt idx="0">
                  <c:v>75.45</c:v>
                </c:pt>
                <c:pt idx="1">
                  <c:v>92.813999999999993</c:v>
                </c:pt>
                <c:pt idx="2">
                  <c:v>100.714</c:v>
                </c:pt>
                <c:pt idx="3">
                  <c:v>104.227</c:v>
                </c:pt>
                <c:pt idx="4">
                  <c:v>106.828</c:v>
                </c:pt>
                <c:pt idx="5">
                  <c:v>107.40900000000001</c:v>
                </c:pt>
                <c:pt idx="6">
                  <c:v>102.629</c:v>
                </c:pt>
                <c:pt idx="7">
                  <c:v>133.65299999999999</c:v>
                </c:pt>
                <c:pt idx="8">
                  <c:v>125.48</c:v>
                </c:pt>
                <c:pt idx="9">
                  <c:v>95.858999999999995</c:v>
                </c:pt>
                <c:pt idx="10">
                  <c:v>64.807000000000002</c:v>
                </c:pt>
                <c:pt idx="11">
                  <c:v>86.076999999999998</c:v>
                </c:pt>
                <c:pt idx="12">
                  <c:v>92.567999999999998</c:v>
                </c:pt>
                <c:pt idx="13">
                  <c:v>99.9</c:v>
                </c:pt>
                <c:pt idx="14">
                  <c:v>93.632999999999996</c:v>
                </c:pt>
                <c:pt idx="15">
                  <c:v>95.968999999999994</c:v>
                </c:pt>
                <c:pt idx="16">
                  <c:v>128.81700000000001</c:v>
                </c:pt>
                <c:pt idx="17">
                  <c:v>112.38200000000001</c:v>
                </c:pt>
                <c:pt idx="18">
                  <c:v>102.446</c:v>
                </c:pt>
                <c:pt idx="19">
                  <c:v>129.76400000000001</c:v>
                </c:pt>
                <c:pt idx="20">
                  <c:v>158.029</c:v>
                </c:pt>
                <c:pt idx="21">
                  <c:v>150.67400000000001</c:v>
                </c:pt>
                <c:pt idx="22">
                  <c:v>45.728000000000002</c:v>
                </c:pt>
                <c:pt idx="23">
                  <c:v>43.414999999999999</c:v>
                </c:pt>
                <c:pt idx="24">
                  <c:v>49.39</c:v>
                </c:pt>
                <c:pt idx="25">
                  <c:v>125.319</c:v>
                </c:pt>
                <c:pt idx="26">
                  <c:v>71.453999999999994</c:v>
                </c:pt>
                <c:pt idx="27">
                  <c:v>95.003</c:v>
                </c:pt>
                <c:pt idx="28">
                  <c:v>69.748000000000005</c:v>
                </c:pt>
                <c:pt idx="29">
                  <c:v>60.386000000000003</c:v>
                </c:pt>
                <c:pt idx="30">
                  <c:v>34.918999999999997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9-4E79-9E34-DE4E5127B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1344928"/>
        <c:axId val="451345256"/>
      </c:barChart>
      <c:catAx>
        <c:axId val="45134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1345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134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Landings</a:t>
                </a:r>
                <a:r>
                  <a:rPr lang="is-IS" baseline="0"/>
                  <a:t> </a:t>
                </a:r>
                <a:r>
                  <a:rPr lang="is-IS"/>
                  <a:t>(thous. tons)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51344928"/>
        <c:crossesAt val="1"/>
        <c:crossBetween val="between"/>
      </c:valAx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'RUN1'!$C$631:$AH$631</c:f>
              <c:numCache>
                <c:formatCode>General</c:formatCode>
                <c:ptCount val="32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</c:numCache>
            </c:numRef>
          </c:xVal>
          <c:yVal>
            <c:numRef>
              <c:f>'RUN1'!$C$642:$AH$642</c:f>
              <c:numCache>
                <c:formatCode>General</c:formatCode>
                <c:ptCount val="32"/>
                <c:pt idx="0">
                  <c:v>14265</c:v>
                </c:pt>
                <c:pt idx="1">
                  <c:v>14909</c:v>
                </c:pt>
                <c:pt idx="2">
                  <c:v>10467</c:v>
                </c:pt>
                <c:pt idx="3">
                  <c:v>10029</c:v>
                </c:pt>
                <c:pt idx="4">
                  <c:v>9894</c:v>
                </c:pt>
                <c:pt idx="5">
                  <c:v>9484</c:v>
                </c:pt>
                <c:pt idx="6">
                  <c:v>9208</c:v>
                </c:pt>
                <c:pt idx="7">
                  <c:v>9397</c:v>
                </c:pt>
                <c:pt idx="8">
                  <c:v>10019</c:v>
                </c:pt>
                <c:pt idx="9">
                  <c:v>11066</c:v>
                </c:pt>
                <c:pt idx="10">
                  <c:v>8797</c:v>
                </c:pt>
                <c:pt idx="11">
                  <c:v>4161</c:v>
                </c:pt>
                <c:pt idx="12">
                  <c:v>5416</c:v>
                </c:pt>
                <c:pt idx="13">
                  <c:v>5007</c:v>
                </c:pt>
                <c:pt idx="14">
                  <c:v>10683</c:v>
                </c:pt>
                <c:pt idx="15">
                  <c:v>14511</c:v>
                </c:pt>
                <c:pt idx="16">
                  <c:v>10249</c:v>
                </c:pt>
                <c:pt idx="17">
                  <c:v>11781</c:v>
                </c:pt>
                <c:pt idx="18">
                  <c:v>9664</c:v>
                </c:pt>
                <c:pt idx="19">
                  <c:v>8804</c:v>
                </c:pt>
                <c:pt idx="20">
                  <c:v>9830</c:v>
                </c:pt>
                <c:pt idx="21">
                  <c:v>8477</c:v>
                </c:pt>
                <c:pt idx="22">
                  <c:v>9212</c:v>
                </c:pt>
                <c:pt idx="23">
                  <c:v>10794</c:v>
                </c:pt>
                <c:pt idx="24">
                  <c:v>13629</c:v>
                </c:pt>
                <c:pt idx="25">
                  <c:v>27440</c:v>
                </c:pt>
                <c:pt idx="26">
                  <c:v>30024</c:v>
                </c:pt>
                <c:pt idx="27">
                  <c:v>30274</c:v>
                </c:pt>
                <c:pt idx="28">
                  <c:v>29471</c:v>
                </c:pt>
                <c:pt idx="29">
                  <c:v>33142</c:v>
                </c:pt>
                <c:pt idx="30">
                  <c:v>31642</c:v>
                </c:pt>
                <c:pt idx="31" formatCode="0">
                  <c:v>28109.214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A0-44B4-8389-6C90A143C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667344"/>
        <c:axId val="383666688"/>
      </c:scatterChar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'RUN1'!$C$631:$AH$631</c:f>
              <c:numCache>
                <c:formatCode>General</c:formatCode>
                <c:ptCount val="32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</c:numCache>
            </c:numRef>
          </c:xVal>
          <c:yVal>
            <c:numRef>
              <c:f>'RUN1'!$C$454:$AH$454</c:f>
              <c:numCache>
                <c:formatCode>General</c:formatCode>
                <c:ptCount val="32"/>
                <c:pt idx="0">
                  <c:v>529.827</c:v>
                </c:pt>
                <c:pt idx="1">
                  <c:v>270.995</c:v>
                </c:pt>
                <c:pt idx="2">
                  <c:v>447.32900000000001</c:v>
                </c:pt>
                <c:pt idx="3">
                  <c:v>300.82299999999998</c:v>
                </c:pt>
                <c:pt idx="4">
                  <c:v>840.553</c:v>
                </c:pt>
                <c:pt idx="5">
                  <c:v>1033.1079999999999</c:v>
                </c:pt>
                <c:pt idx="6">
                  <c:v>635.44200000000001</c:v>
                </c:pt>
                <c:pt idx="7">
                  <c:v>691.73199999999997</c:v>
                </c:pt>
                <c:pt idx="8">
                  <c:v>202.71199999999999</c:v>
                </c:pt>
                <c:pt idx="9">
                  <c:v>181.39400000000001</c:v>
                </c:pt>
                <c:pt idx="10">
                  <c:v>772.577</c:v>
                </c:pt>
                <c:pt idx="11">
                  <c:v>320.49700000000001</c:v>
                </c:pt>
                <c:pt idx="12">
                  <c:v>552.65300000000002</c:v>
                </c:pt>
                <c:pt idx="13">
                  <c:v>391.428</c:v>
                </c:pt>
                <c:pt idx="14">
                  <c:v>468.86599999999999</c:v>
                </c:pt>
                <c:pt idx="15">
                  <c:v>1457.24</c:v>
                </c:pt>
                <c:pt idx="16">
                  <c:v>1076.4670000000001</c:v>
                </c:pt>
                <c:pt idx="17">
                  <c:v>665.505</c:v>
                </c:pt>
                <c:pt idx="18">
                  <c:v>993.76599999999996</c:v>
                </c:pt>
                <c:pt idx="19">
                  <c:v>738.42399999999998</c:v>
                </c:pt>
                <c:pt idx="20">
                  <c:v>662.072</c:v>
                </c:pt>
                <c:pt idx="21">
                  <c:v>530.93100000000004</c:v>
                </c:pt>
                <c:pt idx="22">
                  <c:v>458.04599999999999</c:v>
                </c:pt>
                <c:pt idx="23">
                  <c:v>440.01</c:v>
                </c:pt>
                <c:pt idx="24">
                  <c:v>561.89</c:v>
                </c:pt>
                <c:pt idx="25">
                  <c:v>440.72500000000002</c:v>
                </c:pt>
                <c:pt idx="26">
                  <c:v>465.97199999999998</c:v>
                </c:pt>
                <c:pt idx="27">
                  <c:v>244.732</c:v>
                </c:pt>
                <c:pt idx="28">
                  <c:v>198.636</c:v>
                </c:pt>
                <c:pt idx="29">
                  <c:v>143.10499999999999</c:v>
                </c:pt>
                <c:pt idx="30">
                  <c:v>29.646999999999998</c:v>
                </c:pt>
                <c:pt idx="31">
                  <c:v>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A0-44B4-8389-6C90A143C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892416"/>
        <c:axId val="231438888"/>
      </c:scatterChart>
      <c:valAx>
        <c:axId val="38366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83666688"/>
        <c:crosses val="autoZero"/>
        <c:crossBetween val="midCat"/>
      </c:valAx>
      <c:valAx>
        <c:axId val="38366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Plus</a:t>
                </a:r>
                <a:r>
                  <a:rPr lang="is-IS" baseline="0"/>
                  <a:t> group (13+) biomass (t)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83667344"/>
        <c:crosses val="autoZero"/>
        <c:crossBetween val="midCat"/>
      </c:valAx>
      <c:valAx>
        <c:axId val="231438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F7B309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>
                    <a:solidFill>
                      <a:srgbClr val="F7B309"/>
                    </a:solidFill>
                  </a:rPr>
                  <a:t>N</a:t>
                </a:r>
                <a:r>
                  <a:rPr lang="is-IS" baseline="0">
                    <a:solidFill>
                      <a:srgbClr val="F7B309"/>
                    </a:solidFill>
                  </a:rPr>
                  <a:t>-at-age 3 (millions)</a:t>
                </a:r>
                <a:endParaRPr lang="is-IS">
                  <a:solidFill>
                    <a:srgbClr val="F7B309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rgbClr val="F7B309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31892416"/>
        <c:crosses val="max"/>
        <c:crossBetween val="midCat"/>
      </c:valAx>
      <c:valAx>
        <c:axId val="23189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4388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171</xdr:row>
      <xdr:rowOff>123825</xdr:rowOff>
    </xdr:from>
    <xdr:to>
      <xdr:col>22</xdr:col>
      <xdr:colOff>342900</xdr:colOff>
      <xdr:row>186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DAEBB8-A540-4DAD-8FA9-8B4A652BE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387803</xdr:colOff>
      <xdr:row>452</xdr:row>
      <xdr:rowOff>63953</xdr:rowOff>
    </xdr:from>
    <xdr:to>
      <xdr:col>45</xdr:col>
      <xdr:colOff>136072</xdr:colOff>
      <xdr:row>468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FE9501-DDBD-4C27-974A-BDAD54539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65</xdr:col>
      <xdr:colOff>352983</xdr:colOff>
      <xdr:row>809</xdr:row>
      <xdr:rowOff>40342</xdr:rowOff>
    </xdr:from>
    <xdr:to>
      <xdr:col>73</xdr:col>
      <xdr:colOff>84042</xdr:colOff>
      <xdr:row>823</xdr:row>
      <xdr:rowOff>116542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ABF391-7AB1-4BFE-935A-6A38A23B5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28014</xdr:colOff>
      <xdr:row>823</xdr:row>
      <xdr:rowOff>107575</xdr:rowOff>
    </xdr:from>
    <xdr:to>
      <xdr:col>65</xdr:col>
      <xdr:colOff>364190</xdr:colOff>
      <xdr:row>837</xdr:row>
      <xdr:rowOff>183775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6B2946-F8AB-4CBD-A5F9-F36D32D9D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65</xdr:col>
      <xdr:colOff>347382</xdr:colOff>
      <xdr:row>823</xdr:row>
      <xdr:rowOff>100853</xdr:rowOff>
    </xdr:from>
    <xdr:to>
      <xdr:col>73</xdr:col>
      <xdr:colOff>78441</xdr:colOff>
      <xdr:row>837</xdr:row>
      <xdr:rowOff>177053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F36E0D1-3704-4CA4-AD8D-664CF8A77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58</xdr:col>
      <xdr:colOff>22411</xdr:colOff>
      <xdr:row>837</xdr:row>
      <xdr:rowOff>179295</xdr:rowOff>
    </xdr:from>
    <xdr:to>
      <xdr:col>65</xdr:col>
      <xdr:colOff>358587</xdr:colOff>
      <xdr:row>852</xdr:row>
      <xdr:rowOff>64995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A68F7B2-01B3-4522-99A5-0B0533163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65</xdr:col>
      <xdr:colOff>347382</xdr:colOff>
      <xdr:row>837</xdr:row>
      <xdr:rowOff>179294</xdr:rowOff>
    </xdr:from>
    <xdr:to>
      <xdr:col>73</xdr:col>
      <xdr:colOff>78441</xdr:colOff>
      <xdr:row>852</xdr:row>
      <xdr:rowOff>64994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3A7C3C4-8864-4619-BBBF-F7225AB78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11206</xdr:colOff>
      <xdr:row>809</xdr:row>
      <xdr:rowOff>22412</xdr:rowOff>
    </xdr:from>
    <xdr:to>
      <xdr:col>65</xdr:col>
      <xdr:colOff>347382</xdr:colOff>
      <xdr:row>823</xdr:row>
      <xdr:rowOff>98612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E310353-1486-4C6A-AB29-E603C95F2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285750</xdr:colOff>
      <xdr:row>646</xdr:row>
      <xdr:rowOff>81642</xdr:rowOff>
    </xdr:from>
    <xdr:to>
      <xdr:col>22</xdr:col>
      <xdr:colOff>557892</xdr:colOff>
      <xdr:row>670</xdr:row>
      <xdr:rowOff>108856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DF88CD-A9FA-4F8A-AB11-115FB9829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364"/>
  <sheetViews>
    <sheetView tabSelected="1" topLeftCell="Y907" zoomScale="70" zoomScaleNormal="70" workbookViewId="0">
      <selection activeCell="AT923" sqref="AT923"/>
    </sheetView>
  </sheetViews>
  <sheetFormatPr defaultRowHeight="15" x14ac:dyDescent="0.25"/>
  <cols>
    <col min="27" max="27" width="9.7109375" bestFit="1" customWidth="1"/>
    <col min="29" max="29" width="11" customWidth="1"/>
    <col min="31" max="31" width="11" customWidth="1"/>
    <col min="37" max="37" width="9.28515625" bestFit="1" customWidth="1"/>
    <col min="38" max="39" width="10" bestFit="1" customWidth="1"/>
    <col min="40" max="42" width="9.28515625" bestFit="1" customWidth="1"/>
    <col min="43" max="43" width="10.140625" customWidth="1"/>
    <col min="44" max="48" width="9.28515625" bestFit="1" customWidth="1"/>
    <col min="49" max="49" width="10" bestFit="1" customWidth="1"/>
  </cols>
  <sheetData>
    <row r="1" spans="2:9" x14ac:dyDescent="0.25">
      <c r="B1" t="s">
        <v>0</v>
      </c>
      <c r="C1" t="s">
        <v>1</v>
      </c>
      <c r="D1" s="1">
        <v>36588</v>
      </c>
    </row>
    <row r="3" spans="2:9" x14ac:dyDescent="0.25">
      <c r="B3" t="s">
        <v>2</v>
      </c>
      <c r="C3" t="s">
        <v>3</v>
      </c>
      <c r="D3" t="s">
        <v>4</v>
      </c>
      <c r="E3" t="s">
        <v>5</v>
      </c>
      <c r="F3">
        <v>2018</v>
      </c>
    </row>
    <row r="6" spans="2:9" x14ac:dyDescent="0.25">
      <c r="B6" t="s">
        <v>6</v>
      </c>
      <c r="C6" t="s">
        <v>7</v>
      </c>
      <c r="D6" t="s">
        <v>8</v>
      </c>
    </row>
    <row r="7" spans="2:9" x14ac:dyDescent="0.25">
      <c r="B7" t="s">
        <v>9</v>
      </c>
      <c r="C7" t="s">
        <v>10</v>
      </c>
      <c r="D7" t="s">
        <v>11</v>
      </c>
      <c r="E7" s="2">
        <v>43201</v>
      </c>
      <c r="F7" t="s">
        <v>12</v>
      </c>
      <c r="G7" t="s">
        <v>10</v>
      </c>
      <c r="H7" t="s">
        <v>11</v>
      </c>
      <c r="I7" s="3">
        <v>0.63124999999999998</v>
      </c>
    </row>
    <row r="10" spans="2:9" x14ac:dyDescent="0.25">
      <c r="B10" t="s">
        <v>13</v>
      </c>
      <c r="C10" t="s">
        <v>14</v>
      </c>
      <c r="D10" t="s">
        <v>15</v>
      </c>
      <c r="E10">
        <v>6</v>
      </c>
      <c r="F10" t="s">
        <v>16</v>
      </c>
    </row>
    <row r="11" spans="2:9" x14ac:dyDescent="0.25">
      <c r="B11" t="s">
        <v>17</v>
      </c>
      <c r="C11" t="s">
        <v>18</v>
      </c>
      <c r="D11" t="s">
        <v>10</v>
      </c>
      <c r="E11" t="s">
        <v>19</v>
      </c>
      <c r="F11" t="s">
        <v>20</v>
      </c>
      <c r="G11">
        <v>53.982300000000002</v>
      </c>
    </row>
    <row r="13" spans="2:9" x14ac:dyDescent="0.25">
      <c r="B13" t="s">
        <v>21</v>
      </c>
      <c r="C13" t="s">
        <v>10</v>
      </c>
      <c r="D13" t="s">
        <v>22</v>
      </c>
      <c r="E13" t="s">
        <v>20</v>
      </c>
      <c r="F13">
        <v>240</v>
      </c>
    </row>
    <row r="14" spans="2:9" x14ac:dyDescent="0.25">
      <c r="B14" t="s">
        <v>21</v>
      </c>
      <c r="C14" t="s">
        <v>10</v>
      </c>
      <c r="D14" t="s">
        <v>23</v>
      </c>
      <c r="E14" t="s">
        <v>20</v>
      </c>
      <c r="F14">
        <v>9</v>
      </c>
    </row>
    <row r="15" spans="2:9" x14ac:dyDescent="0.25">
      <c r="B15" t="s">
        <v>24</v>
      </c>
      <c r="C15" t="s">
        <v>10</v>
      </c>
      <c r="D15" t="s">
        <v>25</v>
      </c>
      <c r="E15" t="s">
        <v>20</v>
      </c>
      <c r="F15">
        <v>231</v>
      </c>
    </row>
    <row r="16" spans="2:9" x14ac:dyDescent="0.25">
      <c r="B16" t="s">
        <v>26</v>
      </c>
      <c r="C16" t="s">
        <v>27</v>
      </c>
      <c r="D16" t="s">
        <v>17</v>
      </c>
      <c r="E16" t="s">
        <v>20</v>
      </c>
      <c r="F16">
        <v>0.23368900000000001</v>
      </c>
    </row>
    <row r="17" spans="2:10" x14ac:dyDescent="0.25">
      <c r="B17" t="s">
        <v>28</v>
      </c>
      <c r="C17" t="s">
        <v>29</v>
      </c>
      <c r="D17" t="s">
        <v>20</v>
      </c>
      <c r="E17">
        <v>0.48341400000000001</v>
      </c>
    </row>
    <row r="20" spans="2:10" x14ac:dyDescent="0.25">
      <c r="B20" t="s">
        <v>21</v>
      </c>
      <c r="C20" t="s">
        <v>10</v>
      </c>
      <c r="D20" t="s">
        <v>30</v>
      </c>
      <c r="E20" t="s">
        <v>20</v>
      </c>
      <c r="F20">
        <v>31</v>
      </c>
    </row>
    <row r="21" spans="2:10" x14ac:dyDescent="0.25">
      <c r="B21" t="s">
        <v>21</v>
      </c>
      <c r="C21" t="s">
        <v>10</v>
      </c>
      <c r="D21" t="s">
        <v>31</v>
      </c>
      <c r="E21" t="s">
        <v>20</v>
      </c>
      <c r="F21">
        <v>11</v>
      </c>
    </row>
    <row r="22" spans="2:10" x14ac:dyDescent="0.25">
      <c r="B22" t="s">
        <v>4</v>
      </c>
      <c r="C22" t="s">
        <v>32</v>
      </c>
      <c r="D22" t="s">
        <v>20</v>
      </c>
      <c r="E22">
        <v>1987</v>
      </c>
    </row>
    <row r="23" spans="2:10" x14ac:dyDescent="0.25">
      <c r="B23" t="s">
        <v>33</v>
      </c>
      <c r="C23" t="s">
        <v>34</v>
      </c>
      <c r="D23" t="s">
        <v>20</v>
      </c>
      <c r="E23">
        <v>3</v>
      </c>
    </row>
    <row r="24" spans="2:10" x14ac:dyDescent="0.25">
      <c r="B24" t="s">
        <v>35</v>
      </c>
      <c r="C24" t="b">
        <v>1</v>
      </c>
      <c r="D24" t="s">
        <v>34</v>
      </c>
      <c r="E24" t="s">
        <v>20</v>
      </c>
      <c r="F24">
        <v>12</v>
      </c>
    </row>
    <row r="26" spans="2:10" x14ac:dyDescent="0.25">
      <c r="B26" t="s">
        <v>21</v>
      </c>
      <c r="C26" t="s">
        <v>10</v>
      </c>
      <c r="D26" t="s">
        <v>36</v>
      </c>
      <c r="E26" t="s">
        <v>37</v>
      </c>
      <c r="F26" t="s">
        <v>38</v>
      </c>
      <c r="G26" t="s">
        <v>20</v>
      </c>
      <c r="H26">
        <v>10</v>
      </c>
    </row>
    <row r="27" spans="2:10" x14ac:dyDescent="0.25">
      <c r="B27" t="s">
        <v>21</v>
      </c>
      <c r="C27" t="s">
        <v>10</v>
      </c>
      <c r="D27" t="s">
        <v>36</v>
      </c>
      <c r="E27" t="s">
        <v>37</v>
      </c>
      <c r="F27" t="s">
        <v>39</v>
      </c>
      <c r="G27" t="s">
        <v>40</v>
      </c>
      <c r="H27" t="s">
        <v>41</v>
      </c>
      <c r="I27" t="s">
        <v>20</v>
      </c>
      <c r="J27">
        <v>8</v>
      </c>
    </row>
    <row r="30" spans="2:10" x14ac:dyDescent="0.25">
      <c r="B30" t="s">
        <v>0</v>
      </c>
      <c r="C30" t="s">
        <v>42</v>
      </c>
      <c r="D30" t="s">
        <v>43</v>
      </c>
      <c r="E30" t="s">
        <v>44</v>
      </c>
      <c r="F30" t="s">
        <v>45</v>
      </c>
      <c r="G30" t="s">
        <v>46</v>
      </c>
      <c r="H30" t="s">
        <v>47</v>
      </c>
    </row>
    <row r="33" spans="2:10" x14ac:dyDescent="0.25">
      <c r="B33" t="s">
        <v>48</v>
      </c>
      <c r="C33" t="s">
        <v>49</v>
      </c>
      <c r="D33" t="s">
        <v>50</v>
      </c>
      <c r="E33" t="s">
        <v>40</v>
      </c>
      <c r="F33" t="s">
        <v>51</v>
      </c>
      <c r="G33" t="s">
        <v>32</v>
      </c>
      <c r="H33" t="s">
        <v>52</v>
      </c>
      <c r="I33" t="s">
        <v>53</v>
      </c>
      <c r="J33">
        <v>-2018</v>
      </c>
    </row>
    <row r="34" spans="2:10" x14ac:dyDescent="0.25">
      <c r="B34" t="s">
        <v>34</v>
      </c>
      <c r="C34" t="s">
        <v>48</v>
      </c>
      <c r="D34" t="s">
        <v>50</v>
      </c>
      <c r="E34" t="s">
        <v>54</v>
      </c>
      <c r="F34" t="s">
        <v>55</v>
      </c>
      <c r="G34" t="s">
        <v>56</v>
      </c>
    </row>
    <row r="36" spans="2:10" x14ac:dyDescent="0.25">
      <c r="B36">
        <v>4</v>
      </c>
      <c r="C36">
        <v>21591.083999999999</v>
      </c>
      <c r="D36" s="4">
        <v>10623.8</v>
      </c>
      <c r="E36" s="4">
        <v>0.49204300000000001</v>
      </c>
    </row>
    <row r="37" spans="2:10" x14ac:dyDescent="0.25">
      <c r="B37">
        <v>5</v>
      </c>
      <c r="C37">
        <v>76089.763999999996</v>
      </c>
      <c r="D37" s="4">
        <v>30427.3</v>
      </c>
      <c r="E37" s="4">
        <v>0.39988699999999999</v>
      </c>
    </row>
    <row r="38" spans="2:10" x14ac:dyDescent="0.25">
      <c r="B38">
        <v>6</v>
      </c>
      <c r="C38">
        <v>100649.167</v>
      </c>
      <c r="D38" s="4">
        <v>33009.1</v>
      </c>
      <c r="E38" s="4">
        <v>0.32796199999999998</v>
      </c>
    </row>
    <row r="39" spans="2:10" x14ac:dyDescent="0.25">
      <c r="B39">
        <v>7</v>
      </c>
      <c r="C39">
        <v>95336.205000000002</v>
      </c>
      <c r="D39" s="4">
        <v>28170.1</v>
      </c>
      <c r="E39" s="4">
        <v>0.29548200000000002</v>
      </c>
    </row>
    <row r="40" spans="2:10" x14ac:dyDescent="0.25">
      <c r="B40">
        <v>8</v>
      </c>
      <c r="C40">
        <v>113574.47</v>
      </c>
      <c r="D40" s="4">
        <v>33195.4</v>
      </c>
      <c r="E40" s="4">
        <v>0.29227799999999998</v>
      </c>
    </row>
    <row r="41" spans="2:10" x14ac:dyDescent="0.25">
      <c r="B41">
        <v>9</v>
      </c>
      <c r="C41">
        <v>105875.27800000001</v>
      </c>
      <c r="D41" s="4">
        <v>28395.599999999999</v>
      </c>
      <c r="E41" s="4">
        <v>0.26819799999999999</v>
      </c>
    </row>
    <row r="42" spans="2:10" x14ac:dyDescent="0.25">
      <c r="B42">
        <v>10</v>
      </c>
      <c r="C42">
        <v>71246.179999999993</v>
      </c>
      <c r="D42" s="4">
        <v>20107.599999999999</v>
      </c>
      <c r="E42" s="4">
        <v>0.28222700000000001</v>
      </c>
    </row>
    <row r="43" spans="2:10" x14ac:dyDescent="0.25">
      <c r="B43">
        <v>11</v>
      </c>
      <c r="C43">
        <v>30846.206999999999</v>
      </c>
      <c r="D43" s="4">
        <v>8802.02</v>
      </c>
      <c r="E43" s="4">
        <v>0.28535199999999999</v>
      </c>
    </row>
    <row r="44" spans="2:10" x14ac:dyDescent="0.25">
      <c r="B44">
        <v>12</v>
      </c>
      <c r="C44">
        <v>19066.126</v>
      </c>
      <c r="D44" s="4">
        <v>6711.15</v>
      </c>
      <c r="E44" s="4">
        <v>0.351993</v>
      </c>
    </row>
    <row r="46" spans="2:10" x14ac:dyDescent="0.25">
      <c r="B46" t="s">
        <v>57</v>
      </c>
      <c r="C46" t="s">
        <v>58</v>
      </c>
      <c r="D46" t="s">
        <v>59</v>
      </c>
      <c r="E46" t="s">
        <v>60</v>
      </c>
      <c r="F46" t="s">
        <v>36</v>
      </c>
      <c r="G46" t="s">
        <v>39</v>
      </c>
      <c r="H46" t="s">
        <v>40</v>
      </c>
      <c r="I46" t="s">
        <v>41</v>
      </c>
    </row>
    <row r="47" spans="2:10" x14ac:dyDescent="0.25">
      <c r="B47" t="s">
        <v>61</v>
      </c>
      <c r="C47" t="s">
        <v>57</v>
      </c>
      <c r="D47" t="s">
        <v>54</v>
      </c>
      <c r="E47" t="s">
        <v>55</v>
      </c>
      <c r="F47" t="s">
        <v>56</v>
      </c>
    </row>
    <row r="49" spans="1:7" x14ac:dyDescent="0.25">
      <c r="B49">
        <v>1</v>
      </c>
      <c r="C49" s="4">
        <v>1.0627899999999999</v>
      </c>
      <c r="D49" s="4">
        <v>9.3997300000000006E-2</v>
      </c>
      <c r="E49" s="4">
        <v>8.8443900000000006E-2</v>
      </c>
    </row>
    <row r="50" spans="1:7" x14ac:dyDescent="0.25">
      <c r="B50">
        <v>2</v>
      </c>
      <c r="C50" s="4">
        <v>1.32213</v>
      </c>
      <c r="D50" s="4">
        <v>0.1124</v>
      </c>
      <c r="E50" s="4">
        <v>8.5014300000000001E-2</v>
      </c>
    </row>
    <row r="51" spans="1:7" x14ac:dyDescent="0.25">
      <c r="B51">
        <v>3</v>
      </c>
      <c r="C51" s="4">
        <v>1.3795999999999999</v>
      </c>
      <c r="D51" s="4">
        <v>8.8342799999999999E-2</v>
      </c>
      <c r="E51" s="4">
        <v>6.4034999999999995E-2</v>
      </c>
    </row>
    <row r="52" spans="1:7" x14ac:dyDescent="0.25">
      <c r="B52">
        <v>4</v>
      </c>
      <c r="C52" s="4">
        <v>1.4255</v>
      </c>
      <c r="D52" s="4">
        <v>9.4945399999999999E-2</v>
      </c>
      <c r="E52" s="4">
        <v>6.6604999999999998E-2</v>
      </c>
    </row>
    <row r="53" spans="1:7" x14ac:dyDescent="0.25">
      <c r="B53">
        <v>5</v>
      </c>
      <c r="C53" s="4">
        <v>1.59663</v>
      </c>
      <c r="D53" s="4">
        <v>0.125365</v>
      </c>
      <c r="E53" s="4">
        <v>7.8518099999999993E-2</v>
      </c>
    </row>
    <row r="54" spans="1:7" x14ac:dyDescent="0.25">
      <c r="B54">
        <v>6</v>
      </c>
      <c r="C54" s="4">
        <v>1.7016199999999999</v>
      </c>
      <c r="D54" s="4">
        <v>0.15520999999999999</v>
      </c>
      <c r="E54" s="4">
        <v>9.1213000000000002E-2</v>
      </c>
    </row>
    <row r="55" spans="1:7" x14ac:dyDescent="0.25">
      <c r="B55">
        <v>7</v>
      </c>
      <c r="C55" s="4">
        <v>1.8620300000000001</v>
      </c>
      <c r="D55" s="4">
        <v>0.20779800000000001</v>
      </c>
      <c r="E55" s="4">
        <v>0.111597</v>
      </c>
    </row>
    <row r="56" spans="1:7" x14ac:dyDescent="0.25">
      <c r="B56">
        <v>8</v>
      </c>
      <c r="C56" s="4">
        <v>1.8027</v>
      </c>
      <c r="D56" s="4">
        <v>0.20688899999999999</v>
      </c>
      <c r="E56" s="4">
        <v>0.11476600000000001</v>
      </c>
    </row>
    <row r="57" spans="1:7" x14ac:dyDescent="0.25">
      <c r="A57" t="s">
        <v>62</v>
      </c>
    </row>
    <row r="59" spans="1:7" x14ac:dyDescent="0.25">
      <c r="B59" t="s">
        <v>63</v>
      </c>
      <c r="C59" t="s">
        <v>64</v>
      </c>
      <c r="D59" t="s">
        <v>65</v>
      </c>
      <c r="E59" t="s">
        <v>19</v>
      </c>
      <c r="F59" t="s">
        <v>66</v>
      </c>
      <c r="G59" t="s">
        <v>63</v>
      </c>
    </row>
    <row r="61" spans="1:7" x14ac:dyDescent="0.25">
      <c r="B61" t="s">
        <v>67</v>
      </c>
      <c r="C61" t="s">
        <v>68</v>
      </c>
      <c r="D61" t="s">
        <v>16</v>
      </c>
      <c r="E61" t="s">
        <v>20</v>
      </c>
      <c r="F61">
        <v>100</v>
      </c>
    </row>
    <row r="62" spans="1:7" x14ac:dyDescent="0.25">
      <c r="B62" t="s">
        <v>69</v>
      </c>
      <c r="C62" t="s">
        <v>70</v>
      </c>
      <c r="D62" t="s">
        <v>71</v>
      </c>
      <c r="E62" t="s">
        <v>20</v>
      </c>
      <c r="F62" s="4">
        <v>6.055454E-5</v>
      </c>
    </row>
    <row r="63" spans="1:7" x14ac:dyDescent="0.25">
      <c r="B63" t="s">
        <v>69</v>
      </c>
      <c r="C63" t="s">
        <v>72</v>
      </c>
      <c r="D63" t="s">
        <v>71</v>
      </c>
      <c r="E63" t="s">
        <v>20</v>
      </c>
      <c r="F63" s="4">
        <v>1.0000000000000001E-18</v>
      </c>
    </row>
    <row r="64" spans="1:7" x14ac:dyDescent="0.25">
      <c r="B64" t="s">
        <v>73</v>
      </c>
      <c r="C64" t="s">
        <v>74</v>
      </c>
      <c r="D64" t="s">
        <v>71</v>
      </c>
      <c r="E64" t="s">
        <v>20</v>
      </c>
      <c r="F64" s="4">
        <v>1.0000000000000001E-18</v>
      </c>
    </row>
    <row r="65" spans="2:11" x14ac:dyDescent="0.25">
      <c r="B65" t="s">
        <v>75</v>
      </c>
      <c r="C65" t="s">
        <v>74</v>
      </c>
      <c r="D65" t="s">
        <v>71</v>
      </c>
      <c r="E65" t="s">
        <v>20</v>
      </c>
      <c r="F65" s="4">
        <v>4.930381E-32</v>
      </c>
    </row>
    <row r="67" spans="2:11" x14ac:dyDescent="0.25">
      <c r="B67" t="s">
        <v>76</v>
      </c>
      <c r="C67" t="s">
        <v>77</v>
      </c>
      <c r="D67" t="s">
        <v>78</v>
      </c>
      <c r="E67" t="s">
        <v>20</v>
      </c>
      <c r="F67" s="4">
        <v>2.2204459999999999E-16</v>
      </c>
    </row>
    <row r="70" spans="2:11" x14ac:dyDescent="0.25">
      <c r="B70" t="s">
        <v>0</v>
      </c>
      <c r="C70" t="s">
        <v>43</v>
      </c>
      <c r="D70" t="s">
        <v>79</v>
      </c>
    </row>
    <row r="72" spans="2:11" x14ac:dyDescent="0.25">
      <c r="B72" t="s">
        <v>44</v>
      </c>
      <c r="C72" t="s">
        <v>57</v>
      </c>
      <c r="D72" t="s">
        <v>58</v>
      </c>
      <c r="E72" t="s">
        <v>46</v>
      </c>
      <c r="F72" t="s">
        <v>80</v>
      </c>
      <c r="G72" t="s">
        <v>81</v>
      </c>
      <c r="H72" t="s">
        <v>82</v>
      </c>
      <c r="I72" t="s">
        <v>74</v>
      </c>
      <c r="J72" t="s">
        <v>10</v>
      </c>
      <c r="K72" t="s">
        <v>83</v>
      </c>
    </row>
    <row r="73" spans="2:11" x14ac:dyDescent="0.25">
      <c r="B73" t="s">
        <v>44</v>
      </c>
      <c r="C73" t="s">
        <v>84</v>
      </c>
      <c r="D73" t="s">
        <v>85</v>
      </c>
      <c r="E73" t="s">
        <v>39</v>
      </c>
      <c r="F73" t="s">
        <v>40</v>
      </c>
      <c r="G73" t="s">
        <v>86</v>
      </c>
      <c r="H73" t="s">
        <v>87</v>
      </c>
    </row>
    <row r="74" spans="2:11" x14ac:dyDescent="0.25">
      <c r="B74" t="s">
        <v>44</v>
      </c>
      <c r="C74" t="s">
        <v>52</v>
      </c>
      <c r="D74" t="s">
        <v>88</v>
      </c>
      <c r="E74" t="s">
        <v>89</v>
      </c>
      <c r="F74" t="s">
        <v>90</v>
      </c>
      <c r="G74" t="s">
        <v>43</v>
      </c>
      <c r="H74" t="s">
        <v>39</v>
      </c>
    </row>
    <row r="75" spans="2:11" x14ac:dyDescent="0.25">
      <c r="B75" t="s">
        <v>44</v>
      </c>
      <c r="C75" t="s">
        <v>91</v>
      </c>
      <c r="D75" t="s">
        <v>92</v>
      </c>
      <c r="E75" t="s">
        <v>39</v>
      </c>
      <c r="F75" t="s">
        <v>40</v>
      </c>
      <c r="G75" t="s">
        <v>93</v>
      </c>
      <c r="H75" t="s">
        <v>90</v>
      </c>
    </row>
    <row r="76" spans="2:11" x14ac:dyDescent="0.25">
      <c r="B76" t="s">
        <v>44</v>
      </c>
      <c r="C76" t="s">
        <v>93</v>
      </c>
      <c r="D76" t="s">
        <v>90</v>
      </c>
      <c r="E76" t="s">
        <v>40</v>
      </c>
      <c r="F76" t="s">
        <v>30</v>
      </c>
      <c r="G76" t="s">
        <v>94</v>
      </c>
      <c r="H76" t="s">
        <v>95</v>
      </c>
      <c r="I76" t="s">
        <v>51</v>
      </c>
      <c r="J76" t="s">
        <v>32</v>
      </c>
    </row>
    <row r="77" spans="2:11" x14ac:dyDescent="0.25">
      <c r="B77" t="s">
        <v>96</v>
      </c>
      <c r="C77" t="s">
        <v>97</v>
      </c>
      <c r="D77" t="s">
        <v>98</v>
      </c>
      <c r="E77" t="s">
        <v>40</v>
      </c>
      <c r="F77" t="s">
        <v>31</v>
      </c>
      <c r="G77">
        <v>8</v>
      </c>
      <c r="H77" t="s">
        <v>95</v>
      </c>
      <c r="I77">
        <v>11</v>
      </c>
    </row>
    <row r="78" spans="2:11" x14ac:dyDescent="0.25">
      <c r="B78" t="s">
        <v>44</v>
      </c>
      <c r="C78" t="s">
        <v>90</v>
      </c>
      <c r="D78" t="s">
        <v>10</v>
      </c>
      <c r="E78" t="s">
        <v>99</v>
      </c>
      <c r="F78" t="s">
        <v>10</v>
      </c>
      <c r="G78" t="s">
        <v>34</v>
      </c>
      <c r="H78">
        <v>3</v>
      </c>
      <c r="I78" t="s">
        <v>100</v>
      </c>
      <c r="J78" t="s">
        <v>32</v>
      </c>
      <c r="K78">
        <v>2018</v>
      </c>
    </row>
    <row r="79" spans="2:11" x14ac:dyDescent="0.25">
      <c r="B79" t="s">
        <v>20</v>
      </c>
      <c r="C79" t="s">
        <v>101</v>
      </c>
      <c r="D79" t="s">
        <v>26</v>
      </c>
      <c r="E79" t="s">
        <v>10</v>
      </c>
      <c r="F79" t="s">
        <v>4</v>
      </c>
      <c r="G79" t="s">
        <v>34</v>
      </c>
      <c r="H79" t="s">
        <v>102</v>
      </c>
    </row>
    <row r="80" spans="2:11" x14ac:dyDescent="0.25">
      <c r="B80" t="s">
        <v>32</v>
      </c>
      <c r="C80" t="s">
        <v>103</v>
      </c>
      <c r="D80" t="s">
        <v>104</v>
      </c>
      <c r="E80" t="s">
        <v>20</v>
      </c>
      <c r="F80">
        <v>1991</v>
      </c>
      <c r="G80" t="s">
        <v>95</v>
      </c>
      <c r="H80">
        <v>2013</v>
      </c>
    </row>
    <row r="81" spans="2:8" x14ac:dyDescent="0.25">
      <c r="B81" t="s">
        <v>44</v>
      </c>
      <c r="C81" t="s">
        <v>36</v>
      </c>
      <c r="D81" t="s">
        <v>105</v>
      </c>
      <c r="E81" t="s">
        <v>106</v>
      </c>
      <c r="F81" t="s">
        <v>107</v>
      </c>
      <c r="G81" t="s">
        <v>39</v>
      </c>
    </row>
    <row r="83" spans="2:8" x14ac:dyDescent="0.25">
      <c r="B83" t="s">
        <v>48</v>
      </c>
      <c r="C83" t="s">
        <v>108</v>
      </c>
    </row>
    <row r="85" spans="2:8" x14ac:dyDescent="0.25">
      <c r="B85" t="s">
        <v>34</v>
      </c>
      <c r="C85">
        <v>4</v>
      </c>
    </row>
    <row r="86" spans="2:8" x14ac:dyDescent="0.25">
      <c r="B86" t="s">
        <v>34</v>
      </c>
      <c r="C86">
        <v>5</v>
      </c>
    </row>
    <row r="87" spans="2:8" x14ac:dyDescent="0.25">
      <c r="B87" t="s">
        <v>34</v>
      </c>
      <c r="C87">
        <v>6</v>
      </c>
    </row>
    <row r="88" spans="2:8" x14ac:dyDescent="0.25">
      <c r="B88" t="s">
        <v>34</v>
      </c>
      <c r="C88">
        <v>7</v>
      </c>
    </row>
    <row r="89" spans="2:8" x14ac:dyDescent="0.25">
      <c r="B89" t="s">
        <v>34</v>
      </c>
      <c r="C89">
        <v>8</v>
      </c>
    </row>
    <row r="90" spans="2:8" x14ac:dyDescent="0.25">
      <c r="B90" t="s">
        <v>34</v>
      </c>
      <c r="C90">
        <v>9</v>
      </c>
    </row>
    <row r="91" spans="2:8" x14ac:dyDescent="0.25">
      <c r="B91" t="s">
        <v>34</v>
      </c>
      <c r="C91">
        <v>10</v>
      </c>
    </row>
    <row r="92" spans="2:8" x14ac:dyDescent="0.25">
      <c r="B92" t="s">
        <v>34</v>
      </c>
      <c r="C92">
        <v>11</v>
      </c>
    </row>
    <row r="93" spans="2:8" x14ac:dyDescent="0.25">
      <c r="B93" t="s">
        <v>34</v>
      </c>
      <c r="C93">
        <v>12</v>
      </c>
    </row>
    <row r="95" spans="2:8" x14ac:dyDescent="0.25">
      <c r="B95" t="s">
        <v>109</v>
      </c>
      <c r="C95" t="s">
        <v>110</v>
      </c>
      <c r="D95" t="s">
        <v>40</v>
      </c>
      <c r="E95" t="s">
        <v>51</v>
      </c>
      <c r="F95" t="s">
        <v>32</v>
      </c>
      <c r="G95" t="s">
        <v>20</v>
      </c>
      <c r="H95">
        <v>0.12239999999999999</v>
      </c>
    </row>
    <row r="97" spans="2:11" x14ac:dyDescent="0.25">
      <c r="B97" t="s">
        <v>110</v>
      </c>
      <c r="C97" t="s">
        <v>40</v>
      </c>
      <c r="D97" t="s">
        <v>35</v>
      </c>
      <c r="E97" t="b">
        <v>1</v>
      </c>
      <c r="F97" t="s">
        <v>34</v>
      </c>
      <c r="G97" t="s">
        <v>40</v>
      </c>
      <c r="H97" t="s">
        <v>51</v>
      </c>
      <c r="I97" t="s">
        <v>32</v>
      </c>
      <c r="J97" t="s">
        <v>20</v>
      </c>
      <c r="K97">
        <v>0.12239999999999999</v>
      </c>
    </row>
    <row r="99" spans="2:11" x14ac:dyDescent="0.25">
      <c r="B99" t="s">
        <v>109</v>
      </c>
      <c r="C99" t="s">
        <v>110</v>
      </c>
      <c r="D99" t="s">
        <v>111</v>
      </c>
      <c r="E99" t="s">
        <v>112</v>
      </c>
      <c r="F99" t="s">
        <v>42</v>
      </c>
      <c r="G99" t="s">
        <v>43</v>
      </c>
    </row>
    <row r="101" spans="2:11" x14ac:dyDescent="0.25">
      <c r="B101" t="s">
        <v>110</v>
      </c>
      <c r="C101" t="s">
        <v>40</v>
      </c>
      <c r="D101" t="s">
        <v>35</v>
      </c>
      <c r="E101" t="b">
        <v>1</v>
      </c>
      <c r="F101" t="s">
        <v>34</v>
      </c>
      <c r="G101" t="s">
        <v>40</v>
      </c>
      <c r="H101" t="s">
        <v>51</v>
      </c>
      <c r="I101" t="s">
        <v>32</v>
      </c>
      <c r="J101" t="s">
        <v>113</v>
      </c>
      <c r="K101" t="s">
        <v>114</v>
      </c>
    </row>
    <row r="102" spans="2:11" x14ac:dyDescent="0.25">
      <c r="B102" t="s">
        <v>111</v>
      </c>
      <c r="C102" t="s">
        <v>40</v>
      </c>
      <c r="D102" t="s">
        <v>115</v>
      </c>
      <c r="E102" t="s">
        <v>116</v>
      </c>
      <c r="F102" t="s">
        <v>80</v>
      </c>
      <c r="G102" t="s">
        <v>40</v>
      </c>
      <c r="H102" t="s">
        <v>117</v>
      </c>
      <c r="I102" t="s">
        <v>118</v>
      </c>
      <c r="J102" t="s">
        <v>30</v>
      </c>
    </row>
    <row r="104" spans="2:11" x14ac:dyDescent="0.25">
      <c r="B104" t="s">
        <v>34</v>
      </c>
      <c r="C104" t="s">
        <v>6</v>
      </c>
      <c r="D104" t="s">
        <v>119</v>
      </c>
      <c r="E104" t="s">
        <v>120</v>
      </c>
      <c r="F104" t="s">
        <v>119</v>
      </c>
      <c r="G104" t="s">
        <v>97</v>
      </c>
      <c r="H104" t="s">
        <v>39</v>
      </c>
      <c r="I104" t="s">
        <v>100</v>
      </c>
    </row>
    <row r="105" spans="2:11" x14ac:dyDescent="0.25">
      <c r="B105" t="s">
        <v>121</v>
      </c>
      <c r="C105" t="s">
        <v>121</v>
      </c>
      <c r="D105" t="s">
        <v>98</v>
      </c>
      <c r="E105" t="s">
        <v>109</v>
      </c>
      <c r="F105" t="s">
        <v>110</v>
      </c>
      <c r="G105" t="s">
        <v>122</v>
      </c>
    </row>
    <row r="107" spans="2:11" x14ac:dyDescent="0.25">
      <c r="B107">
        <v>3</v>
      </c>
      <c r="C107">
        <v>0.5</v>
      </c>
      <c r="D107">
        <v>0.622</v>
      </c>
      <c r="E107">
        <v>0.20610000000000001</v>
      </c>
      <c r="F107" t="s">
        <v>123</v>
      </c>
      <c r="G107" t="s">
        <v>48</v>
      </c>
      <c r="H107" t="s">
        <v>41</v>
      </c>
      <c r="I107" t="s">
        <v>40</v>
      </c>
      <c r="J107" t="s">
        <v>124</v>
      </c>
    </row>
    <row r="108" spans="2:11" x14ac:dyDescent="0.25">
      <c r="B108">
        <v>4</v>
      </c>
      <c r="C108">
        <v>0.8</v>
      </c>
      <c r="D108">
        <v>1</v>
      </c>
      <c r="E108">
        <v>0.33160000000000001</v>
      </c>
      <c r="F108" t="s">
        <v>123</v>
      </c>
      <c r="G108" t="s">
        <v>48</v>
      </c>
      <c r="H108" t="s">
        <v>41</v>
      </c>
      <c r="I108" t="s">
        <v>40</v>
      </c>
      <c r="J108" t="s">
        <v>124</v>
      </c>
    </row>
    <row r="109" spans="2:11" x14ac:dyDescent="0.25">
      <c r="B109">
        <v>5</v>
      </c>
      <c r="C109">
        <v>1</v>
      </c>
      <c r="D109">
        <v>0.47</v>
      </c>
      <c r="E109">
        <v>0.15590000000000001</v>
      </c>
      <c r="F109" t="s">
        <v>125</v>
      </c>
      <c r="G109" t="s">
        <v>48</v>
      </c>
      <c r="H109" t="s">
        <v>41</v>
      </c>
      <c r="I109" t="s">
        <v>40</v>
      </c>
      <c r="J109" t="s">
        <v>124</v>
      </c>
    </row>
    <row r="110" spans="2:11" x14ac:dyDescent="0.25">
      <c r="B110">
        <v>6</v>
      </c>
      <c r="C110">
        <v>1</v>
      </c>
      <c r="D110">
        <v>0.28299999999999997</v>
      </c>
      <c r="E110">
        <v>9.3700000000000006E-2</v>
      </c>
      <c r="F110" t="s">
        <v>125</v>
      </c>
      <c r="G110" t="s">
        <v>48</v>
      </c>
      <c r="H110" t="s">
        <v>41</v>
      </c>
      <c r="I110" t="s">
        <v>40</v>
      </c>
      <c r="J110" t="s">
        <v>124</v>
      </c>
    </row>
    <row r="111" spans="2:11" x14ac:dyDescent="0.25">
      <c r="B111">
        <v>7</v>
      </c>
      <c r="C111">
        <v>1</v>
      </c>
      <c r="D111">
        <v>0.35399999999999998</v>
      </c>
      <c r="E111">
        <v>0.11749999999999999</v>
      </c>
      <c r="F111" t="s">
        <v>125</v>
      </c>
      <c r="G111" t="s">
        <v>48</v>
      </c>
      <c r="H111" t="s">
        <v>41</v>
      </c>
      <c r="I111" t="s">
        <v>40</v>
      </c>
      <c r="J111" t="s">
        <v>124</v>
      </c>
    </row>
    <row r="112" spans="2:11" x14ac:dyDescent="0.25">
      <c r="B112">
        <v>8</v>
      </c>
      <c r="C112">
        <v>1</v>
      </c>
      <c r="D112">
        <v>0.255</v>
      </c>
      <c r="E112">
        <v>8.4599999999999995E-2</v>
      </c>
      <c r="F112" t="s">
        <v>125</v>
      </c>
      <c r="G112" t="s">
        <v>48</v>
      </c>
      <c r="H112" t="s">
        <v>41</v>
      </c>
      <c r="I112" t="s">
        <v>40</v>
      </c>
      <c r="J112" t="s">
        <v>124</v>
      </c>
    </row>
    <row r="113" spans="1:33" x14ac:dyDescent="0.25">
      <c r="B113">
        <v>9</v>
      </c>
      <c r="C113">
        <v>1</v>
      </c>
      <c r="D113">
        <v>0.318</v>
      </c>
      <c r="E113">
        <v>0.1056</v>
      </c>
      <c r="F113" t="s">
        <v>125</v>
      </c>
      <c r="G113" t="s">
        <v>48</v>
      </c>
      <c r="H113" t="s">
        <v>41</v>
      </c>
      <c r="I113" t="s">
        <v>40</v>
      </c>
      <c r="J113" t="s">
        <v>124</v>
      </c>
    </row>
    <row r="114" spans="1:33" x14ac:dyDescent="0.25">
      <c r="B114">
        <v>10</v>
      </c>
      <c r="C114">
        <v>1</v>
      </c>
      <c r="D114">
        <v>0.46600000000000003</v>
      </c>
      <c r="E114">
        <v>0.15440000000000001</v>
      </c>
      <c r="F114" t="s">
        <v>125</v>
      </c>
      <c r="G114" t="s">
        <v>48</v>
      </c>
      <c r="H114" t="s">
        <v>41</v>
      </c>
      <c r="I114" t="s">
        <v>40</v>
      </c>
      <c r="J114" t="s">
        <v>124</v>
      </c>
    </row>
    <row r="115" spans="1:33" x14ac:dyDescent="0.25">
      <c r="B115">
        <v>11</v>
      </c>
      <c r="C115">
        <v>1</v>
      </c>
      <c r="D115">
        <v>0.437</v>
      </c>
      <c r="E115">
        <v>0.1449</v>
      </c>
      <c r="F115" t="s">
        <v>125</v>
      </c>
      <c r="G115" t="s">
        <v>48</v>
      </c>
      <c r="H115" t="s">
        <v>41</v>
      </c>
      <c r="I115" t="s">
        <v>40</v>
      </c>
      <c r="J115" t="s">
        <v>124</v>
      </c>
    </row>
    <row r="116" spans="1:33" x14ac:dyDescent="0.25">
      <c r="B116">
        <v>12</v>
      </c>
      <c r="C116">
        <v>1</v>
      </c>
      <c r="D116">
        <v>0.36899999999999999</v>
      </c>
      <c r="E116">
        <v>0.12239999999999999</v>
      </c>
      <c r="F116" t="s">
        <v>93</v>
      </c>
    </row>
    <row r="117" spans="1:33" x14ac:dyDescent="0.25">
      <c r="A117" t="s">
        <v>62</v>
      </c>
    </row>
    <row r="118" spans="1:33" x14ac:dyDescent="0.25">
      <c r="B118" t="s">
        <v>84</v>
      </c>
      <c r="C118" t="s">
        <v>126</v>
      </c>
      <c r="D118" t="s">
        <v>34</v>
      </c>
      <c r="E118" t="s">
        <v>44</v>
      </c>
      <c r="F118" t="s">
        <v>6</v>
      </c>
      <c r="G118" t="s">
        <v>127</v>
      </c>
    </row>
    <row r="121" spans="1:33" x14ac:dyDescent="0.25">
      <c r="B121" t="s">
        <v>128</v>
      </c>
      <c r="C121">
        <v>1987</v>
      </c>
      <c r="D121">
        <v>1988</v>
      </c>
      <c r="E121">
        <v>1989</v>
      </c>
      <c r="F121">
        <v>1990</v>
      </c>
      <c r="G121">
        <v>1991</v>
      </c>
      <c r="H121">
        <v>1992</v>
      </c>
      <c r="I121">
        <v>1993</v>
      </c>
      <c r="J121">
        <v>1994</v>
      </c>
      <c r="K121">
        <v>1995</v>
      </c>
      <c r="L121">
        <v>1996</v>
      </c>
      <c r="M121">
        <v>1997</v>
      </c>
      <c r="N121">
        <v>1998</v>
      </c>
      <c r="O121">
        <v>1999</v>
      </c>
      <c r="P121">
        <v>2000</v>
      </c>
      <c r="Q121">
        <v>2001</v>
      </c>
      <c r="R121">
        <v>2002</v>
      </c>
      <c r="S121">
        <v>2003</v>
      </c>
      <c r="T121">
        <v>2004</v>
      </c>
      <c r="U121">
        <v>2005</v>
      </c>
      <c r="V121">
        <v>2006</v>
      </c>
      <c r="W121">
        <v>2007</v>
      </c>
      <c r="X121">
        <v>2008</v>
      </c>
      <c r="Y121">
        <v>2009</v>
      </c>
      <c r="Z121">
        <v>2010</v>
      </c>
      <c r="AA121">
        <v>2011</v>
      </c>
      <c r="AB121">
        <v>2012</v>
      </c>
      <c r="AC121">
        <v>2013</v>
      </c>
      <c r="AD121">
        <v>2014</v>
      </c>
      <c r="AE121">
        <v>2015</v>
      </c>
      <c r="AF121">
        <v>2016</v>
      </c>
      <c r="AG121">
        <v>2017</v>
      </c>
    </row>
    <row r="122" spans="1:33" x14ac:dyDescent="0.25">
      <c r="B122" t="s">
        <v>129</v>
      </c>
    </row>
    <row r="124" spans="1:33" x14ac:dyDescent="0.25">
      <c r="B124">
        <v>3</v>
      </c>
      <c r="C124">
        <v>3144</v>
      </c>
      <c r="D124">
        <v>4757</v>
      </c>
      <c r="E124">
        <v>22628</v>
      </c>
      <c r="F124">
        <v>14884</v>
      </c>
      <c r="G124">
        <v>88683</v>
      </c>
      <c r="H124">
        <v>94860</v>
      </c>
      <c r="I124">
        <v>51153</v>
      </c>
      <c r="J124">
        <v>134616</v>
      </c>
      <c r="K124">
        <v>20991</v>
      </c>
      <c r="L124">
        <v>15969</v>
      </c>
      <c r="M124">
        <v>39240</v>
      </c>
      <c r="N124">
        <v>45390</v>
      </c>
      <c r="O124">
        <v>56315</v>
      </c>
      <c r="P124">
        <v>57282</v>
      </c>
      <c r="Q124">
        <v>42304</v>
      </c>
      <c r="R124">
        <v>80863</v>
      </c>
      <c r="S124">
        <v>211495</v>
      </c>
      <c r="T124">
        <v>63355</v>
      </c>
      <c r="U124">
        <v>26091</v>
      </c>
      <c r="V124">
        <v>118526</v>
      </c>
      <c r="W124">
        <v>93697</v>
      </c>
      <c r="X124">
        <v>38830</v>
      </c>
      <c r="Y124">
        <v>21856</v>
      </c>
      <c r="Z124">
        <v>8843</v>
      </c>
      <c r="AA124">
        <v>9357</v>
      </c>
      <c r="AB124">
        <v>17827</v>
      </c>
      <c r="AC124">
        <v>46848</v>
      </c>
      <c r="AD124">
        <v>3537</v>
      </c>
      <c r="AE124">
        <v>6024</v>
      </c>
      <c r="AF124">
        <v>10740</v>
      </c>
      <c r="AG124">
        <v>5236</v>
      </c>
    </row>
    <row r="125" spans="1:33" x14ac:dyDescent="0.25">
      <c r="B125">
        <v>4</v>
      </c>
      <c r="C125">
        <v>44590</v>
      </c>
      <c r="D125">
        <v>41331</v>
      </c>
      <c r="E125">
        <v>26649</v>
      </c>
      <c r="F125">
        <v>56995</v>
      </c>
      <c r="G125">
        <v>49081</v>
      </c>
      <c r="H125">
        <v>122626</v>
      </c>
      <c r="I125">
        <v>177780</v>
      </c>
      <c r="J125">
        <v>113290</v>
      </c>
      <c r="K125">
        <v>137232</v>
      </c>
      <c r="L125">
        <v>40311</v>
      </c>
      <c r="M125">
        <v>30141</v>
      </c>
      <c r="N125">
        <v>175529</v>
      </c>
      <c r="O125">
        <v>54779</v>
      </c>
      <c r="P125">
        <v>136278</v>
      </c>
      <c r="Q125">
        <v>86422</v>
      </c>
      <c r="R125">
        <v>70801</v>
      </c>
      <c r="S125">
        <v>286017</v>
      </c>
      <c r="T125">
        <v>139543</v>
      </c>
      <c r="U125">
        <v>42116</v>
      </c>
      <c r="V125">
        <v>217672</v>
      </c>
      <c r="W125">
        <v>82205</v>
      </c>
      <c r="X125">
        <v>90932</v>
      </c>
      <c r="Y125">
        <v>35221</v>
      </c>
      <c r="Z125">
        <v>22674</v>
      </c>
      <c r="AA125">
        <v>24621</v>
      </c>
      <c r="AB125">
        <v>89432</v>
      </c>
      <c r="AC125">
        <v>24833</v>
      </c>
      <c r="AD125">
        <v>53241</v>
      </c>
      <c r="AE125">
        <v>29890</v>
      </c>
      <c r="AF125">
        <v>25575</v>
      </c>
      <c r="AG125">
        <v>31855</v>
      </c>
    </row>
    <row r="126" spans="1:33" x14ac:dyDescent="0.25">
      <c r="B126">
        <v>5</v>
      </c>
      <c r="C126">
        <v>60285</v>
      </c>
      <c r="D126">
        <v>99366</v>
      </c>
      <c r="E126">
        <v>77824</v>
      </c>
      <c r="F126">
        <v>35593</v>
      </c>
      <c r="G126">
        <v>86292</v>
      </c>
      <c r="H126">
        <v>38381</v>
      </c>
      <c r="I126">
        <v>92680</v>
      </c>
      <c r="J126">
        <v>142876</v>
      </c>
      <c r="K126">
        <v>86864</v>
      </c>
      <c r="L126">
        <v>86187</v>
      </c>
      <c r="M126">
        <v>26307</v>
      </c>
      <c r="N126">
        <v>22691</v>
      </c>
      <c r="O126">
        <v>140913</v>
      </c>
      <c r="P126">
        <v>49289</v>
      </c>
      <c r="Q126">
        <v>93597</v>
      </c>
      <c r="R126">
        <v>45607</v>
      </c>
      <c r="S126">
        <v>58120</v>
      </c>
      <c r="T126">
        <v>182450</v>
      </c>
      <c r="U126">
        <v>117910</v>
      </c>
      <c r="V126">
        <v>54800</v>
      </c>
      <c r="W126">
        <v>159970</v>
      </c>
      <c r="X126">
        <v>79745</v>
      </c>
      <c r="Y126">
        <v>31914</v>
      </c>
      <c r="Z126">
        <v>29492</v>
      </c>
      <c r="AA126">
        <v>20046</v>
      </c>
      <c r="AB126">
        <v>51257</v>
      </c>
      <c r="AC126">
        <v>35070</v>
      </c>
      <c r="AD126">
        <v>50609</v>
      </c>
      <c r="AE126">
        <v>53573</v>
      </c>
      <c r="AF126">
        <v>29908</v>
      </c>
      <c r="AG126">
        <v>18113</v>
      </c>
    </row>
    <row r="127" spans="1:33" x14ac:dyDescent="0.25">
      <c r="B127">
        <v>6</v>
      </c>
      <c r="C127">
        <v>20622</v>
      </c>
      <c r="D127">
        <v>69331</v>
      </c>
      <c r="E127">
        <v>188654</v>
      </c>
      <c r="F127">
        <v>79757</v>
      </c>
      <c r="G127">
        <v>34793</v>
      </c>
      <c r="H127">
        <v>58605</v>
      </c>
      <c r="I127">
        <v>20791</v>
      </c>
      <c r="J127">
        <v>87207</v>
      </c>
      <c r="K127">
        <v>109140</v>
      </c>
      <c r="L127">
        <v>68927</v>
      </c>
      <c r="M127">
        <v>36738</v>
      </c>
      <c r="N127">
        <v>8613</v>
      </c>
      <c r="O127">
        <v>16093</v>
      </c>
      <c r="P127">
        <v>76614</v>
      </c>
      <c r="Q127">
        <v>30336</v>
      </c>
      <c r="R127">
        <v>54202</v>
      </c>
      <c r="S127">
        <v>27979</v>
      </c>
      <c r="T127">
        <v>40489</v>
      </c>
      <c r="U127">
        <v>133437</v>
      </c>
      <c r="V127">
        <v>48312</v>
      </c>
      <c r="W127">
        <v>63565</v>
      </c>
      <c r="X127">
        <v>107644</v>
      </c>
      <c r="Y127">
        <v>18826</v>
      </c>
      <c r="Z127">
        <v>24293</v>
      </c>
      <c r="AA127">
        <v>22869</v>
      </c>
      <c r="AB127">
        <v>43079</v>
      </c>
      <c r="AC127">
        <v>17250</v>
      </c>
      <c r="AD127">
        <v>70044</v>
      </c>
      <c r="AE127">
        <v>43501</v>
      </c>
      <c r="AF127">
        <v>41952</v>
      </c>
      <c r="AG127">
        <v>10239</v>
      </c>
    </row>
    <row r="128" spans="1:33" x14ac:dyDescent="0.25">
      <c r="B128">
        <v>7</v>
      </c>
      <c r="C128">
        <v>19751</v>
      </c>
      <c r="D128">
        <v>22955</v>
      </c>
      <c r="E128">
        <v>43114</v>
      </c>
      <c r="F128">
        <v>157225</v>
      </c>
      <c r="G128">
        <v>55228</v>
      </c>
      <c r="H128">
        <v>27921</v>
      </c>
      <c r="I128">
        <v>28560</v>
      </c>
      <c r="J128">
        <v>24913</v>
      </c>
      <c r="K128">
        <v>76780</v>
      </c>
      <c r="L128">
        <v>84660</v>
      </c>
      <c r="M128">
        <v>33705</v>
      </c>
      <c r="N128">
        <v>40898</v>
      </c>
      <c r="O128">
        <v>13506</v>
      </c>
      <c r="P128">
        <v>11546</v>
      </c>
      <c r="Q128">
        <v>54491</v>
      </c>
      <c r="R128">
        <v>21211</v>
      </c>
      <c r="S128">
        <v>25592</v>
      </c>
      <c r="T128">
        <v>13727</v>
      </c>
      <c r="U128">
        <v>27565</v>
      </c>
      <c r="V128">
        <v>57241</v>
      </c>
      <c r="W128">
        <v>89599</v>
      </c>
      <c r="X128">
        <v>59656</v>
      </c>
      <c r="Y128">
        <v>22725</v>
      </c>
      <c r="Z128">
        <v>14419</v>
      </c>
      <c r="AA128">
        <v>23706</v>
      </c>
      <c r="AB128">
        <v>51224</v>
      </c>
      <c r="AC128">
        <v>18550</v>
      </c>
      <c r="AD128">
        <v>34393</v>
      </c>
      <c r="AE128">
        <v>43015</v>
      </c>
      <c r="AF128">
        <v>25823</v>
      </c>
      <c r="AG128">
        <v>15506</v>
      </c>
    </row>
    <row r="129" spans="1:33" x14ac:dyDescent="0.25">
      <c r="B129">
        <v>8</v>
      </c>
      <c r="C129">
        <v>46240</v>
      </c>
      <c r="D129">
        <v>20131</v>
      </c>
      <c r="E129">
        <v>8116</v>
      </c>
      <c r="F129">
        <v>30248</v>
      </c>
      <c r="G129">
        <v>110132</v>
      </c>
      <c r="H129">
        <v>38420</v>
      </c>
      <c r="I129">
        <v>13313</v>
      </c>
      <c r="J129">
        <v>20303</v>
      </c>
      <c r="K129">
        <v>21361</v>
      </c>
      <c r="L129">
        <v>39664</v>
      </c>
      <c r="M129">
        <v>31022</v>
      </c>
      <c r="N129">
        <v>25944</v>
      </c>
      <c r="O129">
        <v>31467</v>
      </c>
      <c r="P129">
        <v>8294</v>
      </c>
      <c r="Q129">
        <v>10375</v>
      </c>
      <c r="R129">
        <v>42199</v>
      </c>
      <c r="S129">
        <v>14203</v>
      </c>
      <c r="T129">
        <v>9342</v>
      </c>
      <c r="U129">
        <v>12074</v>
      </c>
      <c r="V129">
        <v>13603</v>
      </c>
      <c r="W129">
        <v>93435</v>
      </c>
      <c r="X129">
        <v>62194</v>
      </c>
      <c r="Y129">
        <v>10425</v>
      </c>
      <c r="Z129">
        <v>17407</v>
      </c>
      <c r="AA129">
        <v>13749</v>
      </c>
      <c r="AB129">
        <v>41846</v>
      </c>
      <c r="AC129">
        <v>19032</v>
      </c>
      <c r="AD129">
        <v>22084</v>
      </c>
      <c r="AE129">
        <v>15533</v>
      </c>
      <c r="AF129">
        <v>24925</v>
      </c>
      <c r="AG129">
        <v>10223</v>
      </c>
    </row>
    <row r="130" spans="1:33" x14ac:dyDescent="0.25">
      <c r="B130">
        <v>9</v>
      </c>
      <c r="C130">
        <v>15232</v>
      </c>
      <c r="D130">
        <v>32201</v>
      </c>
      <c r="E130">
        <v>5897</v>
      </c>
      <c r="F130">
        <v>8187</v>
      </c>
      <c r="G130">
        <v>10079</v>
      </c>
      <c r="H130">
        <v>53114</v>
      </c>
      <c r="I130">
        <v>19617</v>
      </c>
      <c r="J130">
        <v>16301</v>
      </c>
      <c r="K130">
        <v>15225</v>
      </c>
      <c r="L130">
        <v>14746</v>
      </c>
      <c r="M130">
        <v>22277</v>
      </c>
      <c r="N130">
        <v>32046</v>
      </c>
      <c r="O130">
        <v>19845</v>
      </c>
      <c r="P130">
        <v>16367</v>
      </c>
      <c r="Q130">
        <v>8762</v>
      </c>
      <c r="R130">
        <v>9888</v>
      </c>
      <c r="S130">
        <v>10944</v>
      </c>
      <c r="T130">
        <v>5769</v>
      </c>
      <c r="U130">
        <v>9203</v>
      </c>
      <c r="V130">
        <v>5994</v>
      </c>
      <c r="W130">
        <v>23422</v>
      </c>
      <c r="X130">
        <v>54345</v>
      </c>
      <c r="Y130">
        <v>9213</v>
      </c>
      <c r="Z130">
        <v>10045</v>
      </c>
      <c r="AA130">
        <v>16967</v>
      </c>
      <c r="AB130">
        <v>34653</v>
      </c>
      <c r="AC130">
        <v>21821</v>
      </c>
      <c r="AD130">
        <v>22138</v>
      </c>
      <c r="AE130">
        <v>10760</v>
      </c>
      <c r="AF130">
        <v>9516</v>
      </c>
      <c r="AG130">
        <v>8830</v>
      </c>
    </row>
    <row r="131" spans="1:33" x14ac:dyDescent="0.25">
      <c r="B131">
        <v>10</v>
      </c>
      <c r="C131">
        <v>13963</v>
      </c>
      <c r="D131">
        <v>12349</v>
      </c>
      <c r="E131">
        <v>7292</v>
      </c>
      <c r="F131">
        <v>4372</v>
      </c>
      <c r="G131">
        <v>4155</v>
      </c>
      <c r="H131">
        <v>11592</v>
      </c>
      <c r="I131">
        <v>15266</v>
      </c>
      <c r="J131">
        <v>15695</v>
      </c>
      <c r="K131">
        <v>8541</v>
      </c>
      <c r="L131">
        <v>8419</v>
      </c>
      <c r="M131">
        <v>8531</v>
      </c>
      <c r="N131">
        <v>14647</v>
      </c>
      <c r="O131">
        <v>22031</v>
      </c>
      <c r="P131">
        <v>9874</v>
      </c>
      <c r="Q131">
        <v>12244</v>
      </c>
      <c r="R131">
        <v>4707</v>
      </c>
      <c r="S131">
        <v>2230</v>
      </c>
      <c r="T131">
        <v>7021</v>
      </c>
      <c r="U131">
        <v>5172</v>
      </c>
      <c r="V131">
        <v>4299</v>
      </c>
      <c r="W131">
        <v>11760</v>
      </c>
      <c r="X131">
        <v>18130</v>
      </c>
      <c r="Y131">
        <v>9549</v>
      </c>
      <c r="Z131">
        <v>7576</v>
      </c>
      <c r="AA131">
        <v>10039</v>
      </c>
      <c r="AB131">
        <v>27215</v>
      </c>
      <c r="AC131">
        <v>15952</v>
      </c>
      <c r="AD131">
        <v>13298</v>
      </c>
      <c r="AE131">
        <v>8664</v>
      </c>
      <c r="AF131">
        <v>7734</v>
      </c>
      <c r="AG131">
        <v>5676</v>
      </c>
    </row>
    <row r="132" spans="1:33" x14ac:dyDescent="0.25">
      <c r="B132">
        <v>11</v>
      </c>
      <c r="C132">
        <v>10179</v>
      </c>
      <c r="D132">
        <v>10250</v>
      </c>
      <c r="E132">
        <v>4780</v>
      </c>
      <c r="F132">
        <v>3379</v>
      </c>
      <c r="G132">
        <v>2735</v>
      </c>
      <c r="H132">
        <v>1727</v>
      </c>
      <c r="I132">
        <v>4254</v>
      </c>
      <c r="J132">
        <v>14680</v>
      </c>
      <c r="K132">
        <v>9617</v>
      </c>
      <c r="L132">
        <v>5836</v>
      </c>
      <c r="M132">
        <v>3383</v>
      </c>
      <c r="N132">
        <v>2122</v>
      </c>
      <c r="O132">
        <v>12609</v>
      </c>
      <c r="P132">
        <v>11332</v>
      </c>
      <c r="Q132">
        <v>9907</v>
      </c>
      <c r="R132">
        <v>6520</v>
      </c>
      <c r="S132">
        <v>3424</v>
      </c>
      <c r="T132">
        <v>3136</v>
      </c>
      <c r="U132">
        <v>5116</v>
      </c>
      <c r="V132">
        <v>898</v>
      </c>
      <c r="W132">
        <v>7353</v>
      </c>
      <c r="X132">
        <v>8240</v>
      </c>
      <c r="Y132">
        <v>2238</v>
      </c>
      <c r="Z132">
        <v>8896</v>
      </c>
      <c r="AA132">
        <v>7623</v>
      </c>
      <c r="AB132">
        <v>24946</v>
      </c>
      <c r="AC132">
        <v>15804</v>
      </c>
      <c r="AD132">
        <v>17761</v>
      </c>
      <c r="AE132">
        <v>8161</v>
      </c>
      <c r="AF132">
        <v>6088</v>
      </c>
      <c r="AG132">
        <v>3399</v>
      </c>
    </row>
    <row r="133" spans="1:33" x14ac:dyDescent="0.25">
      <c r="B133">
        <v>12</v>
      </c>
      <c r="C133">
        <v>13216</v>
      </c>
      <c r="D133">
        <v>7378</v>
      </c>
      <c r="E133">
        <v>3449</v>
      </c>
      <c r="F133">
        <v>1786</v>
      </c>
      <c r="G133">
        <v>2003</v>
      </c>
      <c r="H133">
        <v>1757</v>
      </c>
      <c r="I133">
        <v>797</v>
      </c>
      <c r="J133">
        <v>2936</v>
      </c>
      <c r="K133">
        <v>7034</v>
      </c>
      <c r="L133">
        <v>3152</v>
      </c>
      <c r="M133">
        <v>1141</v>
      </c>
      <c r="N133">
        <v>2754</v>
      </c>
      <c r="O133">
        <v>2673</v>
      </c>
      <c r="P133">
        <v>6744</v>
      </c>
      <c r="Q133">
        <v>8259</v>
      </c>
      <c r="R133">
        <v>9108</v>
      </c>
      <c r="S133">
        <v>4225</v>
      </c>
      <c r="T133">
        <v>1861</v>
      </c>
      <c r="U133">
        <v>1045</v>
      </c>
      <c r="V133">
        <v>1626</v>
      </c>
      <c r="W133">
        <v>2593</v>
      </c>
      <c r="X133">
        <v>5157</v>
      </c>
      <c r="Y133">
        <v>1033</v>
      </c>
      <c r="Z133">
        <v>1764</v>
      </c>
      <c r="AA133">
        <v>7745</v>
      </c>
      <c r="AB133">
        <v>15473</v>
      </c>
      <c r="AC133">
        <v>10081</v>
      </c>
      <c r="AD133">
        <v>7974</v>
      </c>
      <c r="AE133">
        <v>6981</v>
      </c>
      <c r="AF133">
        <v>4284</v>
      </c>
      <c r="AG133">
        <v>1616</v>
      </c>
    </row>
    <row r="134" spans="1:33" x14ac:dyDescent="0.25">
      <c r="B134">
        <v>13</v>
      </c>
      <c r="C134">
        <v>13227</v>
      </c>
      <c r="D134">
        <v>14048</v>
      </c>
      <c r="E134">
        <v>2602</v>
      </c>
      <c r="F134">
        <v>1726</v>
      </c>
      <c r="G134">
        <v>1274</v>
      </c>
      <c r="H134">
        <v>530</v>
      </c>
      <c r="I134">
        <v>256</v>
      </c>
      <c r="J134">
        <v>1874</v>
      </c>
      <c r="K134">
        <v>3147</v>
      </c>
      <c r="L134">
        <v>7750</v>
      </c>
      <c r="M134">
        <v>13767</v>
      </c>
      <c r="N134">
        <v>4231</v>
      </c>
      <c r="O134">
        <v>6676</v>
      </c>
      <c r="P134">
        <v>5618</v>
      </c>
      <c r="Q134">
        <v>8838</v>
      </c>
      <c r="R134">
        <v>19046</v>
      </c>
      <c r="S134">
        <v>5507</v>
      </c>
      <c r="T134">
        <v>6720</v>
      </c>
      <c r="U134">
        <v>4573</v>
      </c>
      <c r="V134">
        <v>2995</v>
      </c>
      <c r="W134">
        <v>8683</v>
      </c>
      <c r="X134">
        <v>6488</v>
      </c>
      <c r="Y134">
        <v>1472</v>
      </c>
      <c r="Z134">
        <v>2333</v>
      </c>
      <c r="AA134">
        <v>2844</v>
      </c>
      <c r="AB134">
        <v>16423</v>
      </c>
      <c r="AC134">
        <v>18983</v>
      </c>
      <c r="AD134">
        <v>9069</v>
      </c>
      <c r="AE134">
        <v>6779</v>
      </c>
      <c r="AF134">
        <v>11089</v>
      </c>
      <c r="AG134">
        <v>5349</v>
      </c>
    </row>
    <row r="135" spans="1:33" x14ac:dyDescent="0.25">
      <c r="B135" t="s">
        <v>168</v>
      </c>
      <c r="C135">
        <f>SUM(C124:C134)</f>
        <v>260449</v>
      </c>
      <c r="D135">
        <f t="shared" ref="D135:AG135" si="0">SUM(D124:D134)</f>
        <v>334097</v>
      </c>
      <c r="E135">
        <f t="shared" si="0"/>
        <v>391005</v>
      </c>
      <c r="F135">
        <f t="shared" si="0"/>
        <v>394152</v>
      </c>
      <c r="G135">
        <f t="shared" si="0"/>
        <v>444455</v>
      </c>
      <c r="H135">
        <f t="shared" si="0"/>
        <v>449533</v>
      </c>
      <c r="I135">
        <f t="shared" si="0"/>
        <v>424467</v>
      </c>
      <c r="J135">
        <f t="shared" si="0"/>
        <v>574691</v>
      </c>
      <c r="K135">
        <f t="shared" si="0"/>
        <v>495932</v>
      </c>
      <c r="L135">
        <f t="shared" si="0"/>
        <v>375621</v>
      </c>
      <c r="M135">
        <f t="shared" si="0"/>
        <v>246252</v>
      </c>
      <c r="N135">
        <f t="shared" si="0"/>
        <v>374865</v>
      </c>
      <c r="O135">
        <f t="shared" si="0"/>
        <v>376907</v>
      </c>
      <c r="P135">
        <f t="shared" si="0"/>
        <v>389238</v>
      </c>
      <c r="Q135">
        <f t="shared" si="0"/>
        <v>365535</v>
      </c>
      <c r="R135">
        <f t="shared" si="0"/>
        <v>364152</v>
      </c>
      <c r="S135">
        <f t="shared" si="0"/>
        <v>649736</v>
      </c>
      <c r="T135">
        <f t="shared" si="0"/>
        <v>473413</v>
      </c>
      <c r="U135">
        <f t="shared" si="0"/>
        <v>384302</v>
      </c>
      <c r="V135">
        <f t="shared" si="0"/>
        <v>525966</v>
      </c>
      <c r="W135">
        <f t="shared" si="0"/>
        <v>636282</v>
      </c>
      <c r="X135">
        <f t="shared" si="0"/>
        <v>531361</v>
      </c>
      <c r="Y135">
        <f t="shared" si="0"/>
        <v>164472</v>
      </c>
      <c r="Z135">
        <f t="shared" si="0"/>
        <v>147742</v>
      </c>
      <c r="AA135">
        <f t="shared" si="0"/>
        <v>159566</v>
      </c>
      <c r="AB135">
        <f t="shared" si="0"/>
        <v>413375</v>
      </c>
      <c r="AC135">
        <f t="shared" si="0"/>
        <v>244224</v>
      </c>
      <c r="AD135">
        <f t="shared" si="0"/>
        <v>304148</v>
      </c>
      <c r="AE135">
        <f t="shared" si="0"/>
        <v>232881</v>
      </c>
      <c r="AF135">
        <f t="shared" si="0"/>
        <v>197634</v>
      </c>
      <c r="AG135">
        <f t="shared" si="0"/>
        <v>116042</v>
      </c>
    </row>
    <row r="136" spans="1:33" x14ac:dyDescent="0.25">
      <c r="A136" t="s">
        <v>62</v>
      </c>
      <c r="B136" t="s">
        <v>203</v>
      </c>
      <c r="C136" s="6">
        <f t="shared" ref="C136:AG136" si="1">SUMPRODUCT(C124:C134,C142:C152)/1000</f>
        <v>75.45078199999999</v>
      </c>
      <c r="D136" s="6">
        <f t="shared" si="1"/>
        <v>92.813816000000003</v>
      </c>
      <c r="E136" s="6">
        <f t="shared" si="1"/>
        <v>100.713041</v>
      </c>
      <c r="F136" s="6">
        <f t="shared" si="1"/>
        <v>104.226989</v>
      </c>
      <c r="G136" s="6">
        <f t="shared" si="1"/>
        <v>106.82702399999999</v>
      </c>
      <c r="H136" s="6">
        <f t="shared" si="1"/>
        <v>107.40831700000004</v>
      </c>
      <c r="I136" s="6">
        <f t="shared" si="1"/>
        <v>102.62894800000001</v>
      </c>
      <c r="J136" s="6">
        <f t="shared" si="1"/>
        <v>133.65282400000001</v>
      </c>
      <c r="K136" s="6">
        <f t="shared" si="1"/>
        <v>125.48074500000001</v>
      </c>
      <c r="L136" s="6">
        <f t="shared" si="1"/>
        <v>95.858270000000005</v>
      </c>
      <c r="M136" s="6">
        <f t="shared" si="1"/>
        <v>64.805906000000007</v>
      </c>
      <c r="N136" s="6">
        <f t="shared" si="1"/>
        <v>86.076430000000002</v>
      </c>
      <c r="O136" s="6">
        <f t="shared" si="1"/>
        <v>92.569079000000016</v>
      </c>
      <c r="P136" s="6">
        <f t="shared" si="1"/>
        <v>99.902059000000008</v>
      </c>
      <c r="Q136" s="6">
        <f t="shared" si="1"/>
        <v>93.635000000000019</v>
      </c>
      <c r="R136" s="6">
        <f t="shared" si="1"/>
        <v>95.96859400000001</v>
      </c>
      <c r="S136" s="6">
        <f t="shared" si="1"/>
        <v>128.81757899999999</v>
      </c>
      <c r="T136" s="6">
        <f t="shared" si="1"/>
        <v>112.38196900000001</v>
      </c>
      <c r="U136" s="6">
        <f t="shared" si="1"/>
        <v>102.447402</v>
      </c>
      <c r="V136" s="6">
        <f t="shared" si="1"/>
        <v>129.76553000000001</v>
      </c>
      <c r="W136" s="6">
        <f t="shared" si="1"/>
        <v>158.029641</v>
      </c>
      <c r="X136" s="6">
        <f t="shared" si="1"/>
        <v>150.67501100000004</v>
      </c>
      <c r="Y136" s="6">
        <f t="shared" si="1"/>
        <v>45.727942000000013</v>
      </c>
      <c r="Z136" s="6">
        <f t="shared" si="1"/>
        <v>43.41590699999999</v>
      </c>
      <c r="AA136" s="6">
        <f t="shared" si="1"/>
        <v>49.388894999999998</v>
      </c>
      <c r="AB136" s="6">
        <f t="shared" si="1"/>
        <v>125.31875300000002</v>
      </c>
      <c r="AC136" s="6">
        <f t="shared" si="1"/>
        <v>71.454048999999998</v>
      </c>
      <c r="AD136" s="6">
        <f t="shared" si="1"/>
        <v>95.003994000000006</v>
      </c>
      <c r="AE136" s="6">
        <f t="shared" si="1"/>
        <v>69.746259999999992</v>
      </c>
      <c r="AF136" s="6">
        <f t="shared" si="1"/>
        <v>60.386993000000004</v>
      </c>
      <c r="AG136" s="6">
        <f t="shared" si="1"/>
        <v>34.919944000000008</v>
      </c>
    </row>
    <row r="137" spans="1:33" x14ac:dyDescent="0.25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t="s">
        <v>258</v>
      </c>
      <c r="AC137" s="8">
        <f>AB473</f>
        <v>0.35634287055051661</v>
      </c>
      <c r="AD137" s="7"/>
      <c r="AE137" s="7"/>
      <c r="AF137" s="7"/>
      <c r="AG137" s="7"/>
    </row>
    <row r="138" spans="1:33" x14ac:dyDescent="0.25">
      <c r="AA138" t="s">
        <v>204</v>
      </c>
      <c r="AB138">
        <v>52</v>
      </c>
      <c r="AC138">
        <f>AB138*AC137/AB136</f>
        <v>0.14786158356225312</v>
      </c>
    </row>
    <row r="139" spans="1:33" x14ac:dyDescent="0.25">
      <c r="B139" t="s">
        <v>105</v>
      </c>
      <c r="C139" t="s">
        <v>126</v>
      </c>
      <c r="D139" t="s">
        <v>34</v>
      </c>
      <c r="E139" t="s">
        <v>44</v>
      </c>
      <c r="F139" t="s">
        <v>6</v>
      </c>
      <c r="G139" t="s">
        <v>127</v>
      </c>
      <c r="AA139" t="s">
        <v>205</v>
      </c>
      <c r="AB139" s="9">
        <f>AB136-AB138</f>
        <v>73.318753000000015</v>
      </c>
      <c r="AC139">
        <f>AC137*AB139/AB136</f>
        <v>0.20848128698826346</v>
      </c>
    </row>
    <row r="141" spans="1:33" x14ac:dyDescent="0.25">
      <c r="B141" t="s">
        <v>128</v>
      </c>
      <c r="C141">
        <v>1987</v>
      </c>
      <c r="D141">
        <v>1988</v>
      </c>
      <c r="E141">
        <v>1989</v>
      </c>
      <c r="F141">
        <v>1990</v>
      </c>
      <c r="G141">
        <v>1991</v>
      </c>
      <c r="H141">
        <v>1992</v>
      </c>
      <c r="I141">
        <v>1993</v>
      </c>
      <c r="J141">
        <v>1994</v>
      </c>
      <c r="K141">
        <v>1995</v>
      </c>
      <c r="L141">
        <v>1996</v>
      </c>
      <c r="M141">
        <v>1997</v>
      </c>
      <c r="N141">
        <v>1998</v>
      </c>
      <c r="O141">
        <v>1999</v>
      </c>
      <c r="P141">
        <v>2000</v>
      </c>
      <c r="Q141">
        <v>2001</v>
      </c>
      <c r="R141">
        <v>2002</v>
      </c>
      <c r="S141">
        <v>2003</v>
      </c>
      <c r="T141">
        <v>2004</v>
      </c>
      <c r="U141">
        <v>2005</v>
      </c>
      <c r="V141">
        <v>2006</v>
      </c>
      <c r="W141">
        <v>2007</v>
      </c>
      <c r="X141">
        <v>2008</v>
      </c>
      <c r="Y141">
        <v>2009</v>
      </c>
      <c r="Z141">
        <v>2010</v>
      </c>
      <c r="AA141">
        <v>2011</v>
      </c>
      <c r="AB141">
        <v>2012</v>
      </c>
      <c r="AC141">
        <v>2013</v>
      </c>
      <c r="AD141">
        <v>2014</v>
      </c>
      <c r="AE141">
        <v>2015</v>
      </c>
      <c r="AF141">
        <v>2016</v>
      </c>
      <c r="AG141">
        <v>2017</v>
      </c>
    </row>
    <row r="142" spans="1:33" x14ac:dyDescent="0.25">
      <c r="B142">
        <v>3</v>
      </c>
      <c r="C142">
        <v>0.16800000000000001</v>
      </c>
      <c r="D142">
        <v>0.157</v>
      </c>
      <c r="E142">
        <v>0.13</v>
      </c>
      <c r="F142">
        <v>0.127</v>
      </c>
      <c r="G142">
        <v>0.13500000000000001</v>
      </c>
      <c r="H142">
        <v>0.14799999999999999</v>
      </c>
      <c r="I142">
        <v>0.14499999999999999</v>
      </c>
      <c r="J142">
        <v>0.13400000000000001</v>
      </c>
      <c r="K142">
        <v>0.13</v>
      </c>
      <c r="L142">
        <v>0.13900000000000001</v>
      </c>
      <c r="M142">
        <v>0.13100000000000001</v>
      </c>
      <c r="N142">
        <v>0.13400000000000001</v>
      </c>
      <c r="O142">
        <v>0.13700000000000001</v>
      </c>
      <c r="P142">
        <v>0.159</v>
      </c>
      <c r="Q142">
        <v>0.13900000000000001</v>
      </c>
      <c r="R142">
        <v>0.161</v>
      </c>
      <c r="S142">
        <v>0.156</v>
      </c>
      <c r="T142">
        <v>0.14899999999999999</v>
      </c>
      <c r="U142">
        <v>0.17</v>
      </c>
      <c r="V142">
        <v>0.189</v>
      </c>
      <c r="W142">
        <v>0.157</v>
      </c>
      <c r="X142">
        <v>0.17399999999999999</v>
      </c>
      <c r="Y142">
        <v>0.19</v>
      </c>
      <c r="Z142">
        <v>0.20399999999999999</v>
      </c>
      <c r="AA142">
        <v>0.187</v>
      </c>
      <c r="AB142">
        <v>0.20599999999999999</v>
      </c>
      <c r="AC142">
        <v>0.182</v>
      </c>
      <c r="AD142">
        <v>0.20200000000000001</v>
      </c>
      <c r="AE142">
        <v>0.20300000000000001</v>
      </c>
      <c r="AF142">
        <v>0.20200000000000001</v>
      </c>
      <c r="AG142">
        <v>0.192</v>
      </c>
    </row>
    <row r="143" spans="1:33" x14ac:dyDescent="0.25">
      <c r="B143">
        <v>4</v>
      </c>
      <c r="C143">
        <v>0.2</v>
      </c>
      <c r="D143">
        <v>0.221</v>
      </c>
      <c r="E143">
        <v>0.20599999999999999</v>
      </c>
      <c r="F143">
        <v>0.19700000000000001</v>
      </c>
      <c r="G143">
        <v>0.188</v>
      </c>
      <c r="H143">
        <v>0.19</v>
      </c>
      <c r="I143">
        <v>0.21099999999999999</v>
      </c>
      <c r="J143">
        <v>0.20100000000000001</v>
      </c>
      <c r="K143">
        <v>0.183</v>
      </c>
      <c r="L143">
        <v>0.16800000000000001</v>
      </c>
      <c r="M143">
        <v>0.191</v>
      </c>
      <c r="N143">
        <v>0.185</v>
      </c>
      <c r="O143">
        <v>0.20399999999999999</v>
      </c>
      <c r="P143">
        <v>0.217</v>
      </c>
      <c r="Q143">
        <v>0.214</v>
      </c>
      <c r="R143">
        <v>0.21099999999999999</v>
      </c>
      <c r="S143">
        <v>0.189</v>
      </c>
      <c r="T143">
        <v>0.21299999999999999</v>
      </c>
      <c r="U143">
        <v>0.224</v>
      </c>
      <c r="V143">
        <v>0.23400000000000001</v>
      </c>
      <c r="W143">
        <v>0.22</v>
      </c>
      <c r="X143">
        <v>0.23200000000000001</v>
      </c>
      <c r="Y143">
        <v>0.23699999999999999</v>
      </c>
      <c r="Z143">
        <v>0.24299999999999999</v>
      </c>
      <c r="AA143">
        <v>0.245</v>
      </c>
      <c r="AB143">
        <v>0.24399999999999999</v>
      </c>
      <c r="AC143">
        <v>0.23799999999999999</v>
      </c>
      <c r="AD143">
        <v>0.25900000000000001</v>
      </c>
      <c r="AE143">
        <v>0.249</v>
      </c>
      <c r="AF143">
        <v>0.24199999999999999</v>
      </c>
      <c r="AG143">
        <v>0.252</v>
      </c>
    </row>
    <row r="144" spans="1:33" x14ac:dyDescent="0.25">
      <c r="B144">
        <v>5</v>
      </c>
      <c r="C144">
        <v>0.24</v>
      </c>
      <c r="D144">
        <v>0.23899999999999999</v>
      </c>
      <c r="E144">
        <v>0.246</v>
      </c>
      <c r="F144">
        <v>0.245</v>
      </c>
      <c r="G144">
        <v>0.23200000000000001</v>
      </c>
      <c r="H144">
        <v>0.23499999999999999</v>
      </c>
      <c r="I144">
        <v>0.246</v>
      </c>
      <c r="J144">
        <v>0.247</v>
      </c>
      <c r="K144">
        <v>0.24</v>
      </c>
      <c r="L144">
        <v>0.21199999999999999</v>
      </c>
      <c r="M144">
        <v>0.23300000000000001</v>
      </c>
      <c r="N144">
        <v>0.23799999999999999</v>
      </c>
      <c r="O144">
        <v>0.23300000000000001</v>
      </c>
      <c r="P144">
        <v>0.26800000000000002</v>
      </c>
      <c r="Q144">
        <v>0.24399999999999999</v>
      </c>
      <c r="R144">
        <v>0.25800000000000001</v>
      </c>
      <c r="S144">
        <v>0.22900000000000001</v>
      </c>
      <c r="T144">
        <v>0.248</v>
      </c>
      <c r="U144">
        <v>0.26200000000000001</v>
      </c>
      <c r="V144">
        <v>0.26300000000000001</v>
      </c>
      <c r="W144">
        <v>0.245</v>
      </c>
      <c r="X144">
        <v>0.27500000000000002</v>
      </c>
      <c r="Y144">
        <v>0.27400000000000002</v>
      </c>
      <c r="Z144">
        <v>0.27100000000000002</v>
      </c>
      <c r="AA144">
        <v>0.28299999999999997</v>
      </c>
      <c r="AB144">
        <v>0.28199999999999997</v>
      </c>
      <c r="AC144">
        <v>0.27100000000000002</v>
      </c>
      <c r="AD144">
        <v>0.28799999999999998</v>
      </c>
      <c r="AE144">
        <v>0.27500000000000002</v>
      </c>
      <c r="AF144">
        <v>0.28100000000000003</v>
      </c>
      <c r="AG144">
        <v>0.28100000000000003</v>
      </c>
    </row>
    <row r="145" spans="2:37" x14ac:dyDescent="0.25">
      <c r="B145">
        <v>6</v>
      </c>
      <c r="C145">
        <v>0.27800000000000002</v>
      </c>
      <c r="D145">
        <v>0.27100000000000002</v>
      </c>
      <c r="E145">
        <v>0.26100000000000001</v>
      </c>
      <c r="F145">
        <v>0.27200000000000002</v>
      </c>
      <c r="G145">
        <v>0.26700000000000002</v>
      </c>
      <c r="H145">
        <v>0.27300000000000002</v>
      </c>
      <c r="I145">
        <v>0.29199999999999998</v>
      </c>
      <c r="J145">
        <v>0.27200000000000002</v>
      </c>
      <c r="K145">
        <v>0.27700000000000002</v>
      </c>
      <c r="L145">
        <v>0.25800000000000001</v>
      </c>
      <c r="M145">
        <v>0.26900000000000002</v>
      </c>
      <c r="N145">
        <v>0.26400000000000001</v>
      </c>
      <c r="O145">
        <v>0.26800000000000002</v>
      </c>
      <c r="P145">
        <v>0.28899999999999998</v>
      </c>
      <c r="Q145">
        <v>0.28599999999999998</v>
      </c>
      <c r="R145">
        <v>0.28000000000000003</v>
      </c>
      <c r="S145">
        <v>0.26</v>
      </c>
      <c r="T145">
        <v>0.28000000000000003</v>
      </c>
      <c r="U145">
        <v>0.27500000000000002</v>
      </c>
      <c r="V145">
        <v>0.28999999999999998</v>
      </c>
      <c r="W145">
        <v>0.26100000000000001</v>
      </c>
      <c r="X145">
        <v>0.29199999999999998</v>
      </c>
      <c r="Y145">
        <v>0.30399999999999999</v>
      </c>
      <c r="Z145">
        <v>0.29699999999999999</v>
      </c>
      <c r="AA145">
        <v>0.309</v>
      </c>
      <c r="AB145">
        <v>0.30099999999999999</v>
      </c>
      <c r="AC145">
        <v>0.3</v>
      </c>
      <c r="AD145">
        <v>0.30599999999999999</v>
      </c>
      <c r="AE145">
        <v>0.29899999999999999</v>
      </c>
      <c r="AF145">
        <v>0.30299999999999999</v>
      </c>
      <c r="AG145">
        <v>0.30299999999999999</v>
      </c>
    </row>
    <row r="146" spans="2:37" x14ac:dyDescent="0.25">
      <c r="B146">
        <v>7</v>
      </c>
      <c r="C146">
        <v>0.30399999999999999</v>
      </c>
      <c r="D146">
        <v>0.29799999999999999</v>
      </c>
      <c r="E146">
        <v>0.28999999999999998</v>
      </c>
      <c r="F146">
        <v>0.28499999999999998</v>
      </c>
      <c r="G146">
        <v>0.28899999999999998</v>
      </c>
      <c r="H146">
        <v>0.312</v>
      </c>
      <c r="I146">
        <v>0.32400000000000001</v>
      </c>
      <c r="J146">
        <v>0.30299999999999999</v>
      </c>
      <c r="K146">
        <v>0.29799999999999999</v>
      </c>
      <c r="L146">
        <v>0.28899999999999998</v>
      </c>
      <c r="M146">
        <v>0.3</v>
      </c>
      <c r="N146">
        <v>0.28799999999999998</v>
      </c>
      <c r="O146">
        <v>0.29399999999999998</v>
      </c>
      <c r="P146">
        <v>0.32500000000000001</v>
      </c>
      <c r="Q146">
        <v>0.29599999999999999</v>
      </c>
      <c r="R146">
        <v>0.31900000000000001</v>
      </c>
      <c r="S146">
        <v>0.28299999999999997</v>
      </c>
      <c r="T146">
        <v>0.315</v>
      </c>
      <c r="U146">
        <v>0.29799999999999999</v>
      </c>
      <c r="V146">
        <v>0.30399999999999999</v>
      </c>
      <c r="W146">
        <v>0.27700000000000002</v>
      </c>
      <c r="X146">
        <v>0.307</v>
      </c>
      <c r="Y146">
        <v>0.318</v>
      </c>
      <c r="Z146">
        <v>0.315</v>
      </c>
      <c r="AA146">
        <v>0.32800000000000001</v>
      </c>
      <c r="AB146">
        <v>0.32</v>
      </c>
      <c r="AC146">
        <v>0.32200000000000001</v>
      </c>
      <c r="AD146">
        <v>0.32800000000000001</v>
      </c>
      <c r="AE146">
        <v>0.313</v>
      </c>
      <c r="AF146">
        <v>0.32200000000000001</v>
      </c>
      <c r="AG146">
        <v>0.32400000000000001</v>
      </c>
    </row>
    <row r="147" spans="2:37" x14ac:dyDescent="0.25">
      <c r="B147">
        <v>8</v>
      </c>
      <c r="C147">
        <v>0.32500000000000001</v>
      </c>
      <c r="D147">
        <v>0.31900000000000001</v>
      </c>
      <c r="E147">
        <v>0.33100000000000002</v>
      </c>
      <c r="F147">
        <v>0.30499999999999999</v>
      </c>
      <c r="G147">
        <v>0.30399999999999999</v>
      </c>
      <c r="H147">
        <v>0.32900000000000001</v>
      </c>
      <c r="I147">
        <v>0.35</v>
      </c>
      <c r="J147">
        <v>0.33300000000000002</v>
      </c>
      <c r="K147">
        <v>0.32500000000000001</v>
      </c>
      <c r="L147">
        <v>0.308</v>
      </c>
      <c r="M147">
        <v>0.32400000000000001</v>
      </c>
      <c r="N147">
        <v>0.32400000000000001</v>
      </c>
      <c r="O147">
        <v>0.311</v>
      </c>
      <c r="P147">
        <v>0.34200000000000003</v>
      </c>
      <c r="Q147">
        <v>0.32400000000000001</v>
      </c>
      <c r="R147">
        <v>0.33200000000000002</v>
      </c>
      <c r="S147">
        <v>0.309</v>
      </c>
      <c r="T147">
        <v>0.33100000000000002</v>
      </c>
      <c r="U147">
        <v>0.32400000000000001</v>
      </c>
      <c r="V147">
        <v>0.33900000000000002</v>
      </c>
      <c r="W147">
        <v>0.28699999999999998</v>
      </c>
      <c r="X147">
        <v>0.315</v>
      </c>
      <c r="Y147">
        <v>0.32600000000000001</v>
      </c>
      <c r="Z147">
        <v>0.32900000000000001</v>
      </c>
      <c r="AA147">
        <v>0.34399999999999997</v>
      </c>
      <c r="AB147">
        <v>0.33300000000000002</v>
      </c>
      <c r="AC147">
        <v>0.33700000000000002</v>
      </c>
      <c r="AD147">
        <v>0.34599999999999997</v>
      </c>
      <c r="AE147">
        <v>0.32900000000000001</v>
      </c>
      <c r="AF147">
        <v>0.33600000000000002</v>
      </c>
      <c r="AG147">
        <v>0.34100000000000003</v>
      </c>
    </row>
    <row r="148" spans="2:37" x14ac:dyDescent="0.25">
      <c r="B148">
        <v>9</v>
      </c>
      <c r="C148">
        <v>0.33900000000000002</v>
      </c>
      <c r="D148">
        <v>0.33400000000000002</v>
      </c>
      <c r="E148">
        <v>0.33800000000000002</v>
      </c>
      <c r="F148">
        <v>0.32400000000000001</v>
      </c>
      <c r="G148">
        <v>0.32300000000000001</v>
      </c>
      <c r="H148">
        <v>0.33900000000000002</v>
      </c>
      <c r="I148">
        <v>0.36199999999999999</v>
      </c>
      <c r="J148">
        <v>0.36599999999999999</v>
      </c>
      <c r="K148">
        <v>0.35799999999999998</v>
      </c>
      <c r="L148">
        <v>0.32500000000000001</v>
      </c>
      <c r="M148">
        <v>0.34100000000000003</v>
      </c>
      <c r="N148">
        <v>0.34</v>
      </c>
      <c r="O148">
        <v>0.33900000000000002</v>
      </c>
      <c r="P148">
        <v>0.36299999999999999</v>
      </c>
      <c r="Q148">
        <v>0.34699999999999998</v>
      </c>
      <c r="R148">
        <v>0.35399999999999998</v>
      </c>
      <c r="S148">
        <v>0.33600000000000002</v>
      </c>
      <c r="T148">
        <v>0.34899999999999998</v>
      </c>
      <c r="U148">
        <v>0.33500000000000002</v>
      </c>
      <c r="V148">
        <v>0.34899999999999998</v>
      </c>
      <c r="W148">
        <v>0.311</v>
      </c>
      <c r="X148">
        <v>0.32700000000000001</v>
      </c>
      <c r="Y148">
        <v>0.33500000000000002</v>
      </c>
      <c r="Z148">
        <v>0.33500000000000002</v>
      </c>
      <c r="AA148">
        <v>0.35199999999999998</v>
      </c>
      <c r="AB148">
        <v>0.34399999999999997</v>
      </c>
      <c r="AC148">
        <v>0.34899999999999998</v>
      </c>
      <c r="AD148">
        <v>0.35399999999999998</v>
      </c>
      <c r="AE148">
        <v>0.34699999999999998</v>
      </c>
      <c r="AF148">
        <v>0.35499999999999998</v>
      </c>
      <c r="AG148">
        <v>0.35</v>
      </c>
    </row>
    <row r="149" spans="2:37" x14ac:dyDescent="0.25">
      <c r="B149">
        <v>10</v>
      </c>
      <c r="C149">
        <v>0.35599999999999998</v>
      </c>
      <c r="D149">
        <v>0.35399999999999998</v>
      </c>
      <c r="E149">
        <v>0.35199999999999998</v>
      </c>
      <c r="F149">
        <v>0.33600000000000002</v>
      </c>
      <c r="G149">
        <v>0.34</v>
      </c>
      <c r="H149">
        <v>0.35499999999999998</v>
      </c>
      <c r="I149">
        <v>0.376</v>
      </c>
      <c r="J149">
        <v>0.378</v>
      </c>
      <c r="K149">
        <v>0.378</v>
      </c>
      <c r="L149">
        <v>0.35299999999999998</v>
      </c>
      <c r="M149">
        <v>0.35499999999999998</v>
      </c>
      <c r="N149">
        <v>0.34799999999999998</v>
      </c>
      <c r="O149">
        <v>0.35299999999999998</v>
      </c>
      <c r="P149">
        <v>0.378</v>
      </c>
      <c r="Q149">
        <v>0.35399999999999998</v>
      </c>
      <c r="R149">
        <v>0.40500000000000003</v>
      </c>
      <c r="S149">
        <v>0.33600000000000002</v>
      </c>
      <c r="T149">
        <v>0.35499999999999998</v>
      </c>
      <c r="U149">
        <v>0.33500000000000002</v>
      </c>
      <c r="V149">
        <v>0.36899999999999999</v>
      </c>
      <c r="W149">
        <v>0.33800000000000002</v>
      </c>
      <c r="X149">
        <v>0.34499999999999997</v>
      </c>
      <c r="Y149">
        <v>0.34200000000000003</v>
      </c>
      <c r="Z149">
        <v>0.34100000000000003</v>
      </c>
      <c r="AA149">
        <v>0.35599999999999998</v>
      </c>
      <c r="AB149">
        <v>0.35</v>
      </c>
      <c r="AC149">
        <v>0.36</v>
      </c>
      <c r="AD149">
        <v>0.36199999999999999</v>
      </c>
      <c r="AE149">
        <v>0.35199999999999998</v>
      </c>
      <c r="AF149">
        <v>0.35899999999999999</v>
      </c>
      <c r="AG149">
        <v>0.36699999999999999</v>
      </c>
    </row>
    <row r="150" spans="2:37" x14ac:dyDescent="0.25">
      <c r="B150">
        <v>11</v>
      </c>
      <c r="C150">
        <v>0.378</v>
      </c>
      <c r="D150">
        <v>0.35199999999999998</v>
      </c>
      <c r="E150">
        <v>0.36899999999999999</v>
      </c>
      <c r="F150">
        <v>0.36199999999999999</v>
      </c>
      <c r="G150">
        <v>0.35199999999999998</v>
      </c>
      <c r="H150">
        <v>0.38200000000000001</v>
      </c>
      <c r="I150">
        <v>0.38600000000000001</v>
      </c>
      <c r="J150">
        <v>0.38900000000000001</v>
      </c>
      <c r="K150">
        <v>0.39700000000000002</v>
      </c>
      <c r="L150">
        <v>0.35299999999999998</v>
      </c>
      <c r="M150">
        <v>0.36199999999999999</v>
      </c>
      <c r="N150">
        <v>0.375</v>
      </c>
      <c r="O150">
        <v>0.36199999999999999</v>
      </c>
      <c r="P150">
        <v>0.39300000000000002</v>
      </c>
      <c r="Q150">
        <v>0.38500000000000001</v>
      </c>
      <c r="R150">
        <v>0.39600000000000002</v>
      </c>
      <c r="S150">
        <v>0.36899999999999999</v>
      </c>
      <c r="T150">
        <v>0.379</v>
      </c>
      <c r="U150">
        <v>0.35599999999999998</v>
      </c>
      <c r="V150">
        <v>0.41599999999999998</v>
      </c>
      <c r="W150">
        <v>0.33400000000000002</v>
      </c>
      <c r="X150">
        <v>0.36599999999999999</v>
      </c>
      <c r="Y150">
        <v>0.36</v>
      </c>
      <c r="Z150">
        <v>0.35099999999999998</v>
      </c>
      <c r="AA150">
        <v>0.36399999999999999</v>
      </c>
      <c r="AB150">
        <v>0.35899999999999999</v>
      </c>
      <c r="AC150">
        <v>0.36499999999999999</v>
      </c>
      <c r="AD150">
        <v>0.36599999999999999</v>
      </c>
      <c r="AE150">
        <v>0.35799999999999998</v>
      </c>
      <c r="AF150">
        <v>0.36799999999999999</v>
      </c>
      <c r="AG150">
        <v>0.376</v>
      </c>
    </row>
    <row r="151" spans="2:37" x14ac:dyDescent="0.25">
      <c r="B151">
        <v>12</v>
      </c>
      <c r="C151">
        <v>0.4</v>
      </c>
      <c r="D151">
        <v>0.371</v>
      </c>
      <c r="E151">
        <v>0.38900000000000001</v>
      </c>
      <c r="F151">
        <v>0.37</v>
      </c>
      <c r="G151">
        <v>0.36899999999999999</v>
      </c>
      <c r="H151">
        <v>0.40500000000000003</v>
      </c>
      <c r="I151">
        <v>0.41899999999999998</v>
      </c>
      <c r="J151">
        <v>0.39</v>
      </c>
      <c r="K151">
        <v>0.40899999999999997</v>
      </c>
      <c r="L151">
        <v>0.377</v>
      </c>
      <c r="M151">
        <v>0.36699999999999999</v>
      </c>
      <c r="N151">
        <v>0.40600000000000003</v>
      </c>
      <c r="O151">
        <v>0.378</v>
      </c>
      <c r="P151">
        <v>0.40699999999999997</v>
      </c>
      <c r="Q151">
        <v>0.40300000000000002</v>
      </c>
      <c r="R151">
        <v>0.41599999999999998</v>
      </c>
      <c r="S151">
        <v>0.39400000000000002</v>
      </c>
      <c r="T151">
        <v>0.38800000000000001</v>
      </c>
      <c r="U151">
        <v>0.372</v>
      </c>
      <c r="V151">
        <v>0.40200000000000002</v>
      </c>
      <c r="W151">
        <v>0.34599999999999997</v>
      </c>
      <c r="X151">
        <v>0.377</v>
      </c>
      <c r="Y151">
        <v>0.372</v>
      </c>
      <c r="Z151">
        <v>0.36699999999999999</v>
      </c>
      <c r="AA151">
        <v>0.376</v>
      </c>
      <c r="AB151">
        <v>0.36399999999999999</v>
      </c>
      <c r="AC151">
        <v>0.36199999999999999</v>
      </c>
      <c r="AD151">
        <v>0.36699999999999999</v>
      </c>
      <c r="AE151">
        <v>0.36099999999999999</v>
      </c>
      <c r="AF151">
        <v>0.36899999999999999</v>
      </c>
      <c r="AG151">
        <v>0.38400000000000001</v>
      </c>
    </row>
    <row r="152" spans="2:37" x14ac:dyDescent="0.25">
      <c r="B152">
        <v>13</v>
      </c>
      <c r="C152">
        <v>0.41599999999999998</v>
      </c>
      <c r="D152">
        <v>0.40300000000000002</v>
      </c>
      <c r="E152">
        <v>0.40100000000000002</v>
      </c>
      <c r="F152">
        <v>0.379</v>
      </c>
      <c r="G152">
        <v>0.39800000000000002</v>
      </c>
      <c r="H152">
        <v>0.39200000000000002</v>
      </c>
      <c r="I152">
        <v>0.38900000000000001</v>
      </c>
      <c r="J152">
        <v>0.41</v>
      </c>
      <c r="K152">
        <v>0.433</v>
      </c>
      <c r="L152">
        <v>0.40200000000000002</v>
      </c>
      <c r="M152">
        <v>0.39700000000000002</v>
      </c>
      <c r="N152">
        <v>0.41499999999999998</v>
      </c>
      <c r="O152">
        <v>0.40400000000000003</v>
      </c>
      <c r="P152">
        <v>0.42899999999999999</v>
      </c>
      <c r="Q152">
        <v>0.42299999999999999</v>
      </c>
      <c r="R152">
        <v>0.44700000000000001</v>
      </c>
      <c r="S152">
        <v>0.39900000000000002</v>
      </c>
      <c r="T152">
        <v>0.41699999999999998</v>
      </c>
      <c r="U152">
        <v>0.40200000000000002</v>
      </c>
      <c r="V152">
        <v>0.43</v>
      </c>
      <c r="W152">
        <v>0.36899999999999999</v>
      </c>
      <c r="X152">
        <v>0.39600000000000002</v>
      </c>
      <c r="Y152">
        <v>0.40300000000000002</v>
      </c>
      <c r="Z152">
        <v>0.38900000000000001</v>
      </c>
      <c r="AA152">
        <v>0.39700000000000002</v>
      </c>
      <c r="AB152">
        <v>0.36799999999999999</v>
      </c>
      <c r="AC152">
        <v>0.378</v>
      </c>
      <c r="AD152">
        <v>0.38500000000000001</v>
      </c>
      <c r="AE152">
        <v>0.375</v>
      </c>
      <c r="AF152">
        <v>0.38300000000000001</v>
      </c>
      <c r="AG152">
        <v>0.39500000000000002</v>
      </c>
    </row>
    <row r="155" spans="2:37" x14ac:dyDescent="0.25">
      <c r="B155" s="5">
        <v>36892</v>
      </c>
      <c r="C155" t="s">
        <v>130</v>
      </c>
      <c r="D155" t="s">
        <v>131</v>
      </c>
      <c r="E155" t="s">
        <v>34</v>
      </c>
      <c r="F155" t="s">
        <v>44</v>
      </c>
      <c r="G155" t="s">
        <v>6</v>
      </c>
      <c r="H155" t="s">
        <v>127</v>
      </c>
    </row>
    <row r="157" spans="2:37" ht="15.75" thickBot="1" x14ac:dyDescent="0.3"/>
    <row r="158" spans="2:37" x14ac:dyDescent="0.25">
      <c r="B158" t="s">
        <v>128</v>
      </c>
      <c r="C158">
        <v>1987</v>
      </c>
      <c r="D158">
        <v>1988</v>
      </c>
      <c r="E158">
        <v>1989</v>
      </c>
      <c r="F158">
        <v>1990</v>
      </c>
      <c r="G158">
        <v>1991</v>
      </c>
      <c r="H158">
        <v>1992</v>
      </c>
      <c r="I158">
        <v>1993</v>
      </c>
      <c r="J158">
        <v>1994</v>
      </c>
      <c r="K158">
        <v>1995</v>
      </c>
      <c r="L158">
        <v>1996</v>
      </c>
      <c r="M158">
        <v>1997</v>
      </c>
      <c r="N158">
        <v>1998</v>
      </c>
      <c r="O158">
        <v>1999</v>
      </c>
      <c r="P158">
        <v>2000</v>
      </c>
      <c r="Q158">
        <v>2001</v>
      </c>
      <c r="R158">
        <v>2002</v>
      </c>
      <c r="S158">
        <v>2003</v>
      </c>
      <c r="T158">
        <v>2004</v>
      </c>
      <c r="U158">
        <v>2005</v>
      </c>
      <c r="V158">
        <v>2006</v>
      </c>
      <c r="W158">
        <v>2007</v>
      </c>
      <c r="X158">
        <v>2008</v>
      </c>
      <c r="Y158">
        <v>2009</v>
      </c>
      <c r="Z158">
        <v>2010</v>
      </c>
      <c r="AA158">
        <v>2011</v>
      </c>
      <c r="AB158">
        <v>2012</v>
      </c>
      <c r="AC158">
        <v>2013</v>
      </c>
      <c r="AD158">
        <v>2014</v>
      </c>
      <c r="AE158">
        <v>2015</v>
      </c>
      <c r="AF158">
        <v>2016</v>
      </c>
      <c r="AG158">
        <v>2017</v>
      </c>
      <c r="AH158">
        <v>2018</v>
      </c>
      <c r="AI158" s="10" t="s">
        <v>206</v>
      </c>
      <c r="AK158" t="s">
        <v>291</v>
      </c>
    </row>
    <row r="159" spans="2:37" x14ac:dyDescent="0.25">
      <c r="B159" t="s">
        <v>129</v>
      </c>
      <c r="AI159" s="11"/>
    </row>
    <row r="160" spans="2:37" x14ac:dyDescent="0.25">
      <c r="AI160" s="11"/>
    </row>
    <row r="161" spans="2:37" x14ac:dyDescent="0.25">
      <c r="B161">
        <v>3</v>
      </c>
      <c r="C161">
        <v>0.16800000000000001</v>
      </c>
      <c r="D161">
        <v>0.157</v>
      </c>
      <c r="E161">
        <v>0.13</v>
      </c>
      <c r="F161">
        <v>0.127</v>
      </c>
      <c r="G161">
        <v>0.13500000000000001</v>
      </c>
      <c r="H161">
        <v>0.14799999999999999</v>
      </c>
      <c r="I161">
        <v>0.14499999999999999</v>
      </c>
      <c r="J161">
        <v>0.13400000000000001</v>
      </c>
      <c r="K161">
        <v>0.13</v>
      </c>
      <c r="L161">
        <v>0.13900000000000001</v>
      </c>
      <c r="M161">
        <v>0.13100000000000001</v>
      </c>
      <c r="N161">
        <v>0.13400000000000001</v>
      </c>
      <c r="O161">
        <v>0.13700000000000001</v>
      </c>
      <c r="P161">
        <v>0.159</v>
      </c>
      <c r="Q161">
        <v>0.13900000000000001</v>
      </c>
      <c r="R161">
        <v>0.161</v>
      </c>
      <c r="S161">
        <v>0.156</v>
      </c>
      <c r="T161">
        <v>0.14899999999999999</v>
      </c>
      <c r="U161">
        <v>0.17</v>
      </c>
      <c r="V161">
        <v>0.189</v>
      </c>
      <c r="W161">
        <v>0.157</v>
      </c>
      <c r="X161">
        <v>0.17399999999999999</v>
      </c>
      <c r="Y161">
        <v>0.19</v>
      </c>
      <c r="Z161">
        <v>0.20399999999999999</v>
      </c>
      <c r="AA161">
        <v>0.187</v>
      </c>
      <c r="AB161">
        <v>0.20599999999999999</v>
      </c>
      <c r="AC161">
        <v>0.182</v>
      </c>
      <c r="AD161">
        <v>0.20200000000000001</v>
      </c>
      <c r="AE161">
        <v>0.20300000000000001</v>
      </c>
      <c r="AF161">
        <v>0.20200000000000001</v>
      </c>
      <c r="AG161">
        <v>0.192</v>
      </c>
      <c r="AH161">
        <v>0.19900000000000001</v>
      </c>
      <c r="AI161" s="12">
        <f>AVERAGE(AE161:AG161)</f>
        <v>0.19899999999999998</v>
      </c>
      <c r="AK161">
        <f>AVERAGE(Y161:AG161)</f>
        <v>0.19644444444444442</v>
      </c>
    </row>
    <row r="162" spans="2:37" x14ac:dyDescent="0.25">
      <c r="B162">
        <v>4</v>
      </c>
      <c r="C162">
        <v>0.2</v>
      </c>
      <c r="D162">
        <v>0.221</v>
      </c>
      <c r="E162">
        <v>0.20599999999999999</v>
      </c>
      <c r="F162">
        <v>0.19700000000000001</v>
      </c>
      <c r="G162">
        <v>0.188</v>
      </c>
      <c r="H162">
        <v>0.19</v>
      </c>
      <c r="I162">
        <v>0.21099999999999999</v>
      </c>
      <c r="J162">
        <v>0.20100000000000001</v>
      </c>
      <c r="K162">
        <v>0.183</v>
      </c>
      <c r="L162">
        <v>0.16800000000000001</v>
      </c>
      <c r="M162">
        <v>0.191</v>
      </c>
      <c r="N162">
        <v>0.185</v>
      </c>
      <c r="O162">
        <v>0.20399999999999999</v>
      </c>
      <c r="P162">
        <v>0.217</v>
      </c>
      <c r="Q162">
        <v>0.214</v>
      </c>
      <c r="R162">
        <v>0.21099999999999999</v>
      </c>
      <c r="S162">
        <v>0.189</v>
      </c>
      <c r="T162">
        <v>0.21299999999999999</v>
      </c>
      <c r="U162">
        <v>0.224</v>
      </c>
      <c r="V162">
        <v>0.23400000000000001</v>
      </c>
      <c r="W162">
        <v>0.22</v>
      </c>
      <c r="X162">
        <v>0.23200000000000001</v>
      </c>
      <c r="Y162">
        <v>0.23699999999999999</v>
      </c>
      <c r="Z162">
        <v>0.24299999999999999</v>
      </c>
      <c r="AA162">
        <v>0.245</v>
      </c>
      <c r="AB162">
        <v>0.24399999999999999</v>
      </c>
      <c r="AC162">
        <v>0.23799999999999999</v>
      </c>
      <c r="AD162">
        <v>0.25900000000000001</v>
      </c>
      <c r="AE162">
        <v>0.249</v>
      </c>
      <c r="AF162">
        <v>0.24199999999999999</v>
      </c>
      <c r="AG162">
        <v>0.252</v>
      </c>
      <c r="AH162">
        <v>0.248</v>
      </c>
      <c r="AI162" s="12">
        <f t="shared" ref="AI162:AI171" si="2">AVERAGE(AE162:AG162)</f>
        <v>0.24766666666666667</v>
      </c>
      <c r="AK162">
        <f t="shared" ref="AK162:AK171" si="3">AVERAGE(Y162:AG162)</f>
        <v>0.24544444444444441</v>
      </c>
    </row>
    <row r="163" spans="2:37" x14ac:dyDescent="0.25">
      <c r="B163">
        <v>5</v>
      </c>
      <c r="C163">
        <v>0.24</v>
      </c>
      <c r="D163">
        <v>0.23899999999999999</v>
      </c>
      <c r="E163">
        <v>0.246</v>
      </c>
      <c r="F163">
        <v>0.245</v>
      </c>
      <c r="G163">
        <v>0.23200000000000001</v>
      </c>
      <c r="H163">
        <v>0.23499999999999999</v>
      </c>
      <c r="I163">
        <v>0.246</v>
      </c>
      <c r="J163">
        <v>0.247</v>
      </c>
      <c r="K163">
        <v>0.24</v>
      </c>
      <c r="L163">
        <v>0.21199999999999999</v>
      </c>
      <c r="M163">
        <v>0.23300000000000001</v>
      </c>
      <c r="N163">
        <v>0.23799999999999999</v>
      </c>
      <c r="O163">
        <v>0.23300000000000001</v>
      </c>
      <c r="P163">
        <v>0.26800000000000002</v>
      </c>
      <c r="Q163">
        <v>0.24399999999999999</v>
      </c>
      <c r="R163">
        <v>0.25800000000000001</v>
      </c>
      <c r="S163">
        <v>0.22900000000000001</v>
      </c>
      <c r="T163">
        <v>0.248</v>
      </c>
      <c r="U163">
        <v>0.26200000000000001</v>
      </c>
      <c r="V163">
        <v>0.26300000000000001</v>
      </c>
      <c r="W163">
        <v>0.245</v>
      </c>
      <c r="X163">
        <v>0.27500000000000002</v>
      </c>
      <c r="Y163">
        <v>0.27400000000000002</v>
      </c>
      <c r="Z163">
        <v>0.27100000000000002</v>
      </c>
      <c r="AA163">
        <v>0.28299999999999997</v>
      </c>
      <c r="AB163">
        <v>0.28199999999999997</v>
      </c>
      <c r="AC163">
        <v>0.27100000000000002</v>
      </c>
      <c r="AD163">
        <v>0.28799999999999998</v>
      </c>
      <c r="AE163">
        <v>0.27500000000000002</v>
      </c>
      <c r="AF163">
        <v>0.28100000000000003</v>
      </c>
      <c r="AG163">
        <v>0.28100000000000003</v>
      </c>
      <c r="AH163">
        <v>0.27900000000000003</v>
      </c>
      <c r="AI163" s="12">
        <f t="shared" si="2"/>
        <v>0.27900000000000003</v>
      </c>
      <c r="AK163">
        <f t="shared" si="3"/>
        <v>0.27844444444444449</v>
      </c>
    </row>
    <row r="164" spans="2:37" x14ac:dyDescent="0.25">
      <c r="B164">
        <v>6</v>
      </c>
      <c r="C164">
        <v>0.27800000000000002</v>
      </c>
      <c r="D164">
        <v>0.27100000000000002</v>
      </c>
      <c r="E164">
        <v>0.26100000000000001</v>
      </c>
      <c r="F164">
        <v>0.27200000000000002</v>
      </c>
      <c r="G164">
        <v>0.26700000000000002</v>
      </c>
      <c r="H164">
        <v>0.27300000000000002</v>
      </c>
      <c r="I164">
        <v>0.29199999999999998</v>
      </c>
      <c r="J164">
        <v>0.27200000000000002</v>
      </c>
      <c r="K164">
        <v>0.27700000000000002</v>
      </c>
      <c r="L164">
        <v>0.25800000000000001</v>
      </c>
      <c r="M164">
        <v>0.26900000000000002</v>
      </c>
      <c r="N164">
        <v>0.26400000000000001</v>
      </c>
      <c r="O164">
        <v>0.26800000000000002</v>
      </c>
      <c r="P164">
        <v>0.28899999999999998</v>
      </c>
      <c r="Q164">
        <v>0.28599999999999998</v>
      </c>
      <c r="R164">
        <v>0.28000000000000003</v>
      </c>
      <c r="S164">
        <v>0.26</v>
      </c>
      <c r="T164">
        <v>0.28000000000000003</v>
      </c>
      <c r="U164">
        <v>0.27500000000000002</v>
      </c>
      <c r="V164">
        <v>0.28999999999999998</v>
      </c>
      <c r="W164">
        <v>0.26100000000000001</v>
      </c>
      <c r="X164">
        <v>0.29199999999999998</v>
      </c>
      <c r="Y164">
        <v>0.30399999999999999</v>
      </c>
      <c r="Z164">
        <v>0.29699999999999999</v>
      </c>
      <c r="AA164">
        <v>0.309</v>
      </c>
      <c r="AB164">
        <v>0.30099999999999999</v>
      </c>
      <c r="AC164">
        <v>0.3</v>
      </c>
      <c r="AD164">
        <v>0.30599999999999999</v>
      </c>
      <c r="AE164">
        <v>0.29899999999999999</v>
      </c>
      <c r="AF164">
        <v>0.30299999999999999</v>
      </c>
      <c r="AG164">
        <v>0.30299999999999999</v>
      </c>
      <c r="AH164">
        <v>0.30099999999999999</v>
      </c>
      <c r="AI164" s="12">
        <f t="shared" si="2"/>
        <v>0.30166666666666669</v>
      </c>
      <c r="AK164">
        <f t="shared" si="3"/>
        <v>0.30244444444444446</v>
      </c>
    </row>
    <row r="165" spans="2:37" x14ac:dyDescent="0.25">
      <c r="B165">
        <v>7</v>
      </c>
      <c r="C165">
        <v>0.30399999999999999</v>
      </c>
      <c r="D165">
        <v>0.29799999999999999</v>
      </c>
      <c r="E165">
        <v>0.28999999999999998</v>
      </c>
      <c r="F165">
        <v>0.28499999999999998</v>
      </c>
      <c r="G165">
        <v>0.28899999999999998</v>
      </c>
      <c r="H165">
        <v>0.312</v>
      </c>
      <c r="I165">
        <v>0.32400000000000001</v>
      </c>
      <c r="J165">
        <v>0.30299999999999999</v>
      </c>
      <c r="K165">
        <v>0.29799999999999999</v>
      </c>
      <c r="L165">
        <v>0.28899999999999998</v>
      </c>
      <c r="M165">
        <v>0.3</v>
      </c>
      <c r="N165">
        <v>0.28799999999999998</v>
      </c>
      <c r="O165">
        <v>0.29399999999999998</v>
      </c>
      <c r="P165">
        <v>0.32500000000000001</v>
      </c>
      <c r="Q165">
        <v>0.29599999999999999</v>
      </c>
      <c r="R165">
        <v>0.31900000000000001</v>
      </c>
      <c r="S165">
        <v>0.28299999999999997</v>
      </c>
      <c r="T165">
        <v>0.315</v>
      </c>
      <c r="U165">
        <v>0.29799999999999999</v>
      </c>
      <c r="V165">
        <v>0.30399999999999999</v>
      </c>
      <c r="W165">
        <v>0.27700000000000002</v>
      </c>
      <c r="X165">
        <v>0.307</v>
      </c>
      <c r="Y165">
        <v>0.318</v>
      </c>
      <c r="Z165">
        <v>0.315</v>
      </c>
      <c r="AA165">
        <v>0.32800000000000001</v>
      </c>
      <c r="AB165">
        <v>0.32</v>
      </c>
      <c r="AC165">
        <v>0.32200000000000001</v>
      </c>
      <c r="AD165">
        <v>0.32800000000000001</v>
      </c>
      <c r="AE165">
        <v>0.313</v>
      </c>
      <c r="AF165">
        <v>0.32200000000000001</v>
      </c>
      <c r="AG165">
        <v>0.32400000000000001</v>
      </c>
      <c r="AH165">
        <v>0.32</v>
      </c>
      <c r="AI165" s="12">
        <f t="shared" si="2"/>
        <v>0.31966666666666671</v>
      </c>
      <c r="AK165">
        <f t="shared" si="3"/>
        <v>0.32111111111111112</v>
      </c>
    </row>
    <row r="166" spans="2:37" x14ac:dyDescent="0.25">
      <c r="B166">
        <v>8</v>
      </c>
      <c r="C166">
        <v>0.32500000000000001</v>
      </c>
      <c r="D166">
        <v>0.31900000000000001</v>
      </c>
      <c r="E166">
        <v>0.33100000000000002</v>
      </c>
      <c r="F166">
        <v>0.30499999999999999</v>
      </c>
      <c r="G166">
        <v>0.30399999999999999</v>
      </c>
      <c r="H166">
        <v>0.32900000000000001</v>
      </c>
      <c r="I166">
        <v>0.35</v>
      </c>
      <c r="J166">
        <v>0.33300000000000002</v>
      </c>
      <c r="K166">
        <v>0.32500000000000001</v>
      </c>
      <c r="L166">
        <v>0.308</v>
      </c>
      <c r="M166">
        <v>0.32400000000000001</v>
      </c>
      <c r="N166">
        <v>0.32400000000000001</v>
      </c>
      <c r="O166">
        <v>0.311</v>
      </c>
      <c r="P166">
        <v>0.34200000000000003</v>
      </c>
      <c r="Q166">
        <v>0.32400000000000001</v>
      </c>
      <c r="R166">
        <v>0.33200000000000002</v>
      </c>
      <c r="S166">
        <v>0.309</v>
      </c>
      <c r="T166">
        <v>0.33100000000000002</v>
      </c>
      <c r="U166">
        <v>0.32400000000000001</v>
      </c>
      <c r="V166">
        <v>0.33900000000000002</v>
      </c>
      <c r="W166">
        <v>0.28699999999999998</v>
      </c>
      <c r="X166">
        <v>0.315</v>
      </c>
      <c r="Y166">
        <v>0.32600000000000001</v>
      </c>
      <c r="Z166">
        <v>0.32900000000000001</v>
      </c>
      <c r="AA166">
        <v>0.34399999999999997</v>
      </c>
      <c r="AB166">
        <v>0.33300000000000002</v>
      </c>
      <c r="AC166">
        <v>0.33700000000000002</v>
      </c>
      <c r="AD166">
        <v>0.34599999999999997</v>
      </c>
      <c r="AE166">
        <v>0.32900000000000001</v>
      </c>
      <c r="AF166">
        <v>0.33600000000000002</v>
      </c>
      <c r="AG166">
        <v>0.34100000000000003</v>
      </c>
      <c r="AH166">
        <v>0.33500000000000002</v>
      </c>
      <c r="AI166" s="12">
        <f t="shared" si="2"/>
        <v>0.33533333333333332</v>
      </c>
      <c r="AK166">
        <f t="shared" si="3"/>
        <v>0.33566666666666672</v>
      </c>
    </row>
    <row r="167" spans="2:37" x14ac:dyDescent="0.25">
      <c r="B167">
        <v>9</v>
      </c>
      <c r="C167">
        <v>0.33900000000000002</v>
      </c>
      <c r="D167">
        <v>0.33400000000000002</v>
      </c>
      <c r="E167">
        <v>0.33800000000000002</v>
      </c>
      <c r="F167">
        <v>0.32400000000000001</v>
      </c>
      <c r="G167">
        <v>0.32300000000000001</v>
      </c>
      <c r="H167">
        <v>0.33900000000000002</v>
      </c>
      <c r="I167">
        <v>0.36199999999999999</v>
      </c>
      <c r="J167">
        <v>0.36599999999999999</v>
      </c>
      <c r="K167">
        <v>0.35799999999999998</v>
      </c>
      <c r="L167">
        <v>0.32500000000000001</v>
      </c>
      <c r="M167">
        <v>0.34100000000000003</v>
      </c>
      <c r="N167">
        <v>0.34</v>
      </c>
      <c r="O167">
        <v>0.33900000000000002</v>
      </c>
      <c r="P167">
        <v>0.36299999999999999</v>
      </c>
      <c r="Q167">
        <v>0.34699999999999998</v>
      </c>
      <c r="R167">
        <v>0.35399999999999998</v>
      </c>
      <c r="S167">
        <v>0.33600000000000002</v>
      </c>
      <c r="T167">
        <v>0.34899999999999998</v>
      </c>
      <c r="U167">
        <v>0.33500000000000002</v>
      </c>
      <c r="V167">
        <v>0.34899999999999998</v>
      </c>
      <c r="W167">
        <v>0.311</v>
      </c>
      <c r="X167">
        <v>0.32700000000000001</v>
      </c>
      <c r="Y167">
        <v>0.33500000000000002</v>
      </c>
      <c r="Z167">
        <v>0.33500000000000002</v>
      </c>
      <c r="AA167">
        <v>0.35199999999999998</v>
      </c>
      <c r="AB167">
        <v>0.34399999999999997</v>
      </c>
      <c r="AC167">
        <v>0.34899999999999998</v>
      </c>
      <c r="AD167">
        <v>0.35399999999999998</v>
      </c>
      <c r="AE167">
        <v>0.34699999999999998</v>
      </c>
      <c r="AF167">
        <v>0.35499999999999998</v>
      </c>
      <c r="AG167">
        <v>0.35</v>
      </c>
      <c r="AH167">
        <v>0.35</v>
      </c>
      <c r="AI167" s="12">
        <f t="shared" si="2"/>
        <v>0.35066666666666668</v>
      </c>
      <c r="AK167">
        <f t="shared" si="3"/>
        <v>0.3467777777777778</v>
      </c>
    </row>
    <row r="168" spans="2:37" x14ac:dyDescent="0.25">
      <c r="B168">
        <v>10</v>
      </c>
      <c r="C168">
        <v>0.35599999999999998</v>
      </c>
      <c r="D168">
        <v>0.35399999999999998</v>
      </c>
      <c r="E168">
        <v>0.35199999999999998</v>
      </c>
      <c r="F168">
        <v>0.33600000000000002</v>
      </c>
      <c r="G168">
        <v>0.34</v>
      </c>
      <c r="H168">
        <v>0.35499999999999998</v>
      </c>
      <c r="I168">
        <v>0.376</v>
      </c>
      <c r="J168">
        <v>0.378</v>
      </c>
      <c r="K168">
        <v>0.378</v>
      </c>
      <c r="L168">
        <v>0.35299999999999998</v>
      </c>
      <c r="M168">
        <v>0.35499999999999998</v>
      </c>
      <c r="N168">
        <v>0.34799999999999998</v>
      </c>
      <c r="O168">
        <v>0.35299999999999998</v>
      </c>
      <c r="P168">
        <v>0.378</v>
      </c>
      <c r="Q168">
        <v>0.35399999999999998</v>
      </c>
      <c r="R168">
        <v>0.40500000000000003</v>
      </c>
      <c r="S168">
        <v>0.33600000000000002</v>
      </c>
      <c r="T168">
        <v>0.35499999999999998</v>
      </c>
      <c r="U168">
        <v>0.33500000000000002</v>
      </c>
      <c r="V168">
        <v>0.36899999999999999</v>
      </c>
      <c r="W168">
        <v>0.33800000000000002</v>
      </c>
      <c r="X168">
        <v>0.34499999999999997</v>
      </c>
      <c r="Y168">
        <v>0.34200000000000003</v>
      </c>
      <c r="Z168">
        <v>0.34100000000000003</v>
      </c>
      <c r="AA168">
        <v>0.35599999999999998</v>
      </c>
      <c r="AB168">
        <v>0.35</v>
      </c>
      <c r="AC168">
        <v>0.36</v>
      </c>
      <c r="AD168">
        <v>0.36199999999999999</v>
      </c>
      <c r="AE168">
        <v>0.35199999999999998</v>
      </c>
      <c r="AF168">
        <v>0.35899999999999999</v>
      </c>
      <c r="AG168">
        <v>0.36699999999999999</v>
      </c>
      <c r="AH168">
        <v>0.35899999999999999</v>
      </c>
      <c r="AI168" s="12">
        <f t="shared" si="2"/>
        <v>0.35933333333333328</v>
      </c>
      <c r="AK168">
        <f t="shared" si="3"/>
        <v>0.35433333333333333</v>
      </c>
    </row>
    <row r="169" spans="2:37" x14ac:dyDescent="0.25">
      <c r="B169">
        <v>11</v>
      </c>
      <c r="C169">
        <v>0.378</v>
      </c>
      <c r="D169">
        <v>0.35199999999999998</v>
      </c>
      <c r="E169">
        <v>0.36899999999999999</v>
      </c>
      <c r="F169">
        <v>0.36199999999999999</v>
      </c>
      <c r="G169">
        <v>0.35199999999999998</v>
      </c>
      <c r="H169">
        <v>0.38200000000000001</v>
      </c>
      <c r="I169">
        <v>0.38600000000000001</v>
      </c>
      <c r="J169">
        <v>0.38900000000000001</v>
      </c>
      <c r="K169">
        <v>0.39700000000000002</v>
      </c>
      <c r="L169">
        <v>0.35299999999999998</v>
      </c>
      <c r="M169">
        <v>0.36199999999999999</v>
      </c>
      <c r="N169">
        <v>0.375</v>
      </c>
      <c r="O169">
        <v>0.36199999999999999</v>
      </c>
      <c r="P169">
        <v>0.39300000000000002</v>
      </c>
      <c r="Q169">
        <v>0.38500000000000001</v>
      </c>
      <c r="R169">
        <v>0.39600000000000002</v>
      </c>
      <c r="S169">
        <v>0.36899999999999999</v>
      </c>
      <c r="T169">
        <v>0.379</v>
      </c>
      <c r="U169">
        <v>0.35599999999999998</v>
      </c>
      <c r="V169">
        <v>0.41599999999999998</v>
      </c>
      <c r="W169">
        <v>0.33400000000000002</v>
      </c>
      <c r="X169">
        <v>0.36599999999999999</v>
      </c>
      <c r="Y169">
        <v>0.36</v>
      </c>
      <c r="Z169">
        <v>0.35099999999999998</v>
      </c>
      <c r="AA169">
        <v>0.36399999999999999</v>
      </c>
      <c r="AB169">
        <v>0.35899999999999999</v>
      </c>
      <c r="AC169">
        <v>0.36499999999999999</v>
      </c>
      <c r="AD169">
        <v>0.36599999999999999</v>
      </c>
      <c r="AE169">
        <v>0.35799999999999998</v>
      </c>
      <c r="AF169">
        <v>0.36799999999999999</v>
      </c>
      <c r="AG169">
        <v>0.376</v>
      </c>
      <c r="AH169">
        <v>0.36699999999999999</v>
      </c>
      <c r="AI169" s="12">
        <f t="shared" si="2"/>
        <v>0.36733333333333329</v>
      </c>
      <c r="AK169">
        <f t="shared" si="3"/>
        <v>0.36299999999999999</v>
      </c>
    </row>
    <row r="170" spans="2:37" x14ac:dyDescent="0.25">
      <c r="B170">
        <v>12</v>
      </c>
      <c r="C170">
        <v>0.4</v>
      </c>
      <c r="D170">
        <v>0.371</v>
      </c>
      <c r="E170">
        <v>0.38900000000000001</v>
      </c>
      <c r="F170">
        <v>0.37</v>
      </c>
      <c r="G170">
        <v>0.36899999999999999</v>
      </c>
      <c r="H170">
        <v>0.40500000000000003</v>
      </c>
      <c r="I170">
        <v>0.41899999999999998</v>
      </c>
      <c r="J170">
        <v>0.39</v>
      </c>
      <c r="K170">
        <v>0.40899999999999997</v>
      </c>
      <c r="L170">
        <v>0.377</v>
      </c>
      <c r="M170">
        <v>0.36699999999999999</v>
      </c>
      <c r="N170">
        <v>0.40600000000000003</v>
      </c>
      <c r="O170">
        <v>0.378</v>
      </c>
      <c r="P170">
        <v>0.40699999999999997</v>
      </c>
      <c r="Q170">
        <v>0.40300000000000002</v>
      </c>
      <c r="R170">
        <v>0.41599999999999998</v>
      </c>
      <c r="S170">
        <v>0.39400000000000002</v>
      </c>
      <c r="T170">
        <v>0.38800000000000001</v>
      </c>
      <c r="U170">
        <v>0.372</v>
      </c>
      <c r="V170">
        <v>0.40200000000000002</v>
      </c>
      <c r="W170">
        <v>0.34599999999999997</v>
      </c>
      <c r="X170">
        <v>0.377</v>
      </c>
      <c r="Y170">
        <v>0.372</v>
      </c>
      <c r="Z170">
        <v>0.36699999999999999</v>
      </c>
      <c r="AA170">
        <v>0.376</v>
      </c>
      <c r="AB170">
        <v>0.36399999999999999</v>
      </c>
      <c r="AC170">
        <v>0.36199999999999999</v>
      </c>
      <c r="AD170">
        <v>0.36699999999999999</v>
      </c>
      <c r="AE170">
        <v>0.36099999999999999</v>
      </c>
      <c r="AF170">
        <v>0.36899999999999999</v>
      </c>
      <c r="AG170">
        <v>0.38400000000000001</v>
      </c>
      <c r="AH170">
        <v>0.371</v>
      </c>
      <c r="AI170" s="12">
        <f t="shared" si="2"/>
        <v>0.37133333333333329</v>
      </c>
      <c r="AK170">
        <f t="shared" si="3"/>
        <v>0.36911111111111106</v>
      </c>
    </row>
    <row r="171" spans="2:37" ht="15.75" thickBot="1" x14ac:dyDescent="0.3">
      <c r="B171">
        <v>13</v>
      </c>
      <c r="C171">
        <v>0.41599999999999998</v>
      </c>
      <c r="D171">
        <v>0.40300000000000002</v>
      </c>
      <c r="E171">
        <v>0.40100000000000002</v>
      </c>
      <c r="F171">
        <v>0.379</v>
      </c>
      <c r="G171">
        <v>0.39800000000000002</v>
      </c>
      <c r="H171">
        <v>0.39200000000000002</v>
      </c>
      <c r="I171">
        <v>0.38900000000000001</v>
      </c>
      <c r="J171">
        <v>0.41</v>
      </c>
      <c r="K171">
        <v>0.433</v>
      </c>
      <c r="L171">
        <v>0.40200000000000002</v>
      </c>
      <c r="M171">
        <v>0.39700000000000002</v>
      </c>
      <c r="N171">
        <v>0.41499999999999998</v>
      </c>
      <c r="O171">
        <v>0.40400000000000003</v>
      </c>
      <c r="P171">
        <v>0.42899999999999999</v>
      </c>
      <c r="Q171">
        <v>0.42299999999999999</v>
      </c>
      <c r="R171">
        <v>0.44700000000000001</v>
      </c>
      <c r="S171">
        <v>0.39900000000000002</v>
      </c>
      <c r="T171">
        <v>0.41699999999999998</v>
      </c>
      <c r="U171">
        <v>0.40200000000000002</v>
      </c>
      <c r="V171">
        <v>0.43</v>
      </c>
      <c r="W171">
        <v>0.36899999999999999</v>
      </c>
      <c r="X171">
        <v>0.39600000000000002</v>
      </c>
      <c r="Y171">
        <v>0.40300000000000002</v>
      </c>
      <c r="Z171">
        <v>0.38900000000000001</v>
      </c>
      <c r="AA171">
        <v>0.39700000000000002</v>
      </c>
      <c r="AB171">
        <v>0.36799999999999999</v>
      </c>
      <c r="AC171">
        <v>0.378</v>
      </c>
      <c r="AD171">
        <v>0.38500000000000001</v>
      </c>
      <c r="AE171">
        <v>0.375</v>
      </c>
      <c r="AF171">
        <v>0.38300000000000001</v>
      </c>
      <c r="AG171">
        <v>0.39500000000000002</v>
      </c>
      <c r="AH171">
        <v>0.378</v>
      </c>
      <c r="AI171" s="13">
        <f t="shared" si="2"/>
        <v>0.38433333333333336</v>
      </c>
      <c r="AK171">
        <f t="shared" si="3"/>
        <v>0.38588888888888895</v>
      </c>
    </row>
    <row r="173" spans="2:37" x14ac:dyDescent="0.25">
      <c r="B173" t="s">
        <v>132</v>
      </c>
      <c r="C173" t="s">
        <v>105</v>
      </c>
      <c r="D173" t="s">
        <v>126</v>
      </c>
      <c r="E173" t="s">
        <v>34</v>
      </c>
      <c r="F173" t="s">
        <v>44</v>
      </c>
      <c r="G173" t="s">
        <v>6</v>
      </c>
      <c r="H173" t="s">
        <v>127</v>
      </c>
    </row>
    <row r="176" spans="2:37" x14ac:dyDescent="0.25">
      <c r="B176" t="s">
        <v>128</v>
      </c>
      <c r="C176">
        <v>1987</v>
      </c>
      <c r="D176">
        <v>1988</v>
      </c>
      <c r="E176">
        <v>1989</v>
      </c>
      <c r="F176">
        <v>1990</v>
      </c>
      <c r="G176">
        <v>1991</v>
      </c>
    </row>
    <row r="177" spans="2:16" x14ac:dyDescent="0.25">
      <c r="B177" t="s">
        <v>129</v>
      </c>
    </row>
    <row r="179" spans="2:16" x14ac:dyDescent="0.25">
      <c r="B179">
        <v>3</v>
      </c>
      <c r="C179">
        <v>0.16800000000000001</v>
      </c>
      <c r="D179">
        <v>0.157</v>
      </c>
      <c r="E179">
        <v>0.13</v>
      </c>
      <c r="F179">
        <v>0.127</v>
      </c>
      <c r="G179">
        <v>0.13500000000000001</v>
      </c>
    </row>
    <row r="180" spans="2:16" x14ac:dyDescent="0.25">
      <c r="B180">
        <v>4</v>
      </c>
      <c r="C180">
        <v>0.2</v>
      </c>
      <c r="D180">
        <v>0.221</v>
      </c>
      <c r="E180">
        <v>0.20599999999999999</v>
      </c>
      <c r="F180">
        <v>0.19700000000000001</v>
      </c>
      <c r="G180">
        <v>0.188</v>
      </c>
    </row>
    <row r="181" spans="2:16" x14ac:dyDescent="0.25">
      <c r="B181">
        <v>5</v>
      </c>
      <c r="C181">
        <v>0.24</v>
      </c>
      <c r="D181">
        <v>0.23899999999999999</v>
      </c>
      <c r="E181">
        <v>0.246</v>
      </c>
      <c r="F181">
        <v>0.245</v>
      </c>
      <c r="G181">
        <v>0.23200000000000001</v>
      </c>
    </row>
    <row r="182" spans="2:16" x14ac:dyDescent="0.25">
      <c r="B182">
        <v>6</v>
      </c>
      <c r="C182">
        <v>0.27800000000000002</v>
      </c>
      <c r="D182">
        <v>0.27100000000000002</v>
      </c>
      <c r="E182">
        <v>0.26100000000000001</v>
      </c>
      <c r="F182">
        <v>0.27200000000000002</v>
      </c>
      <c r="G182">
        <v>0.26700000000000002</v>
      </c>
    </row>
    <row r="183" spans="2:16" x14ac:dyDescent="0.25">
      <c r="B183">
        <v>7</v>
      </c>
      <c r="C183">
        <v>0.30399999999999999</v>
      </c>
      <c r="D183">
        <v>0.29799999999999999</v>
      </c>
      <c r="E183">
        <v>0.28999999999999998</v>
      </c>
      <c r="F183">
        <v>0.28499999999999998</v>
      </c>
      <c r="G183">
        <v>0.28899999999999998</v>
      </c>
    </row>
    <row r="184" spans="2:16" x14ac:dyDescent="0.25">
      <c r="B184">
        <v>8</v>
      </c>
      <c r="C184">
        <v>0.32500000000000001</v>
      </c>
      <c r="D184">
        <v>0.31900000000000001</v>
      </c>
      <c r="E184">
        <v>0.33100000000000002</v>
      </c>
      <c r="F184">
        <v>0.30499999999999999</v>
      </c>
      <c r="G184">
        <v>0.30399999999999999</v>
      </c>
    </row>
    <row r="185" spans="2:16" x14ac:dyDescent="0.25">
      <c r="B185">
        <v>9</v>
      </c>
      <c r="C185">
        <v>0.33900000000000002</v>
      </c>
      <c r="D185">
        <v>0.33400000000000002</v>
      </c>
      <c r="E185">
        <v>0.33800000000000002</v>
      </c>
      <c r="F185">
        <v>0.32400000000000001</v>
      </c>
      <c r="G185">
        <v>0.32300000000000001</v>
      </c>
    </row>
    <row r="186" spans="2:16" x14ac:dyDescent="0.25">
      <c r="B186">
        <v>10</v>
      </c>
      <c r="C186">
        <v>0.35599999999999998</v>
      </c>
      <c r="D186">
        <v>0.35399999999999998</v>
      </c>
      <c r="E186">
        <v>0.35199999999999998</v>
      </c>
      <c r="F186">
        <v>0.33600000000000002</v>
      </c>
      <c r="G186">
        <v>0.34</v>
      </c>
    </row>
    <row r="187" spans="2:16" x14ac:dyDescent="0.25">
      <c r="B187">
        <v>11</v>
      </c>
      <c r="C187">
        <v>0.378</v>
      </c>
      <c r="D187">
        <v>0.35199999999999998</v>
      </c>
      <c r="E187">
        <v>0.36899999999999999</v>
      </c>
      <c r="F187">
        <v>0.36199999999999999</v>
      </c>
      <c r="G187">
        <v>0.35199999999999998</v>
      </c>
      <c r="P187" t="s">
        <v>207</v>
      </c>
    </row>
    <row r="188" spans="2:16" x14ac:dyDescent="0.25">
      <c r="B188">
        <v>12</v>
      </c>
      <c r="C188">
        <v>0.4</v>
      </c>
      <c r="D188">
        <v>0.371</v>
      </c>
      <c r="E188">
        <v>0.38900000000000001</v>
      </c>
      <c r="F188">
        <v>0.37</v>
      </c>
      <c r="G188">
        <v>0.36899999999999999</v>
      </c>
    </row>
    <row r="189" spans="2:16" x14ac:dyDescent="0.25">
      <c r="B189">
        <v>13</v>
      </c>
      <c r="C189">
        <v>0.41599999999999998</v>
      </c>
      <c r="D189">
        <v>0.40300000000000002</v>
      </c>
      <c r="E189">
        <v>0.40100000000000002</v>
      </c>
      <c r="F189">
        <v>0.379</v>
      </c>
      <c r="G189">
        <v>0.39800000000000002</v>
      </c>
    </row>
    <row r="191" spans="2:16" x14ac:dyDescent="0.25">
      <c r="B191" t="s">
        <v>128</v>
      </c>
      <c r="C191">
        <v>1992</v>
      </c>
      <c r="D191">
        <v>1993</v>
      </c>
      <c r="E191">
        <v>1994</v>
      </c>
      <c r="F191">
        <v>1995</v>
      </c>
      <c r="G191">
        <v>1996</v>
      </c>
    </row>
    <row r="192" spans="2:16" x14ac:dyDescent="0.25">
      <c r="B192" t="s">
        <v>129</v>
      </c>
    </row>
    <row r="194" spans="2:7" x14ac:dyDescent="0.25">
      <c r="B194">
        <v>3</v>
      </c>
      <c r="C194">
        <v>0.14799999999999999</v>
      </c>
      <c r="D194">
        <v>0.14499999999999999</v>
      </c>
      <c r="E194">
        <v>0.13400000000000001</v>
      </c>
      <c r="F194">
        <v>0.13</v>
      </c>
      <c r="G194">
        <v>0.13900000000000001</v>
      </c>
    </row>
    <row r="195" spans="2:7" x14ac:dyDescent="0.25">
      <c r="B195">
        <v>4</v>
      </c>
      <c r="C195">
        <v>0.19</v>
      </c>
      <c r="D195">
        <v>0.21099999999999999</v>
      </c>
      <c r="E195">
        <v>0.20100000000000001</v>
      </c>
      <c r="F195">
        <v>0.183</v>
      </c>
      <c r="G195">
        <v>0.16800000000000001</v>
      </c>
    </row>
    <row r="196" spans="2:7" x14ac:dyDescent="0.25">
      <c r="B196">
        <v>5</v>
      </c>
      <c r="C196">
        <v>0.23499999999999999</v>
      </c>
      <c r="D196">
        <v>0.246</v>
      </c>
      <c r="E196">
        <v>0.247</v>
      </c>
      <c r="F196">
        <v>0.24</v>
      </c>
      <c r="G196">
        <v>0.21199999999999999</v>
      </c>
    </row>
    <row r="197" spans="2:7" x14ac:dyDescent="0.25">
      <c r="B197">
        <v>6</v>
      </c>
      <c r="C197">
        <v>0.27300000000000002</v>
      </c>
      <c r="D197">
        <v>0.29199999999999998</v>
      </c>
      <c r="E197">
        <v>0.27200000000000002</v>
      </c>
      <c r="F197">
        <v>0.27700000000000002</v>
      </c>
      <c r="G197">
        <v>0.25800000000000001</v>
      </c>
    </row>
    <row r="198" spans="2:7" x14ac:dyDescent="0.25">
      <c r="B198">
        <v>7</v>
      </c>
      <c r="C198">
        <v>0.312</v>
      </c>
      <c r="D198">
        <v>0.32400000000000001</v>
      </c>
      <c r="E198">
        <v>0.30299999999999999</v>
      </c>
      <c r="F198">
        <v>0.29799999999999999</v>
      </c>
      <c r="G198">
        <v>0.28899999999999998</v>
      </c>
    </row>
    <row r="199" spans="2:7" x14ac:dyDescent="0.25">
      <c r="B199">
        <v>8</v>
      </c>
      <c r="C199">
        <v>0.32900000000000001</v>
      </c>
      <c r="D199">
        <v>0.35</v>
      </c>
      <c r="E199">
        <v>0.33300000000000002</v>
      </c>
      <c r="F199">
        <v>0.32500000000000001</v>
      </c>
      <c r="G199">
        <v>0.308</v>
      </c>
    </row>
    <row r="200" spans="2:7" x14ac:dyDescent="0.25">
      <c r="B200">
        <v>9</v>
      </c>
      <c r="C200">
        <v>0.33900000000000002</v>
      </c>
      <c r="D200">
        <v>0.36199999999999999</v>
      </c>
      <c r="E200">
        <v>0.36599999999999999</v>
      </c>
      <c r="F200">
        <v>0.35799999999999998</v>
      </c>
      <c r="G200">
        <v>0.32500000000000001</v>
      </c>
    </row>
    <row r="201" spans="2:7" x14ac:dyDescent="0.25">
      <c r="B201">
        <v>10</v>
      </c>
      <c r="C201">
        <v>0.35499999999999998</v>
      </c>
      <c r="D201">
        <v>0.376</v>
      </c>
      <c r="E201">
        <v>0.378</v>
      </c>
      <c r="F201">
        <v>0.378</v>
      </c>
      <c r="G201">
        <v>0.35299999999999998</v>
      </c>
    </row>
    <row r="202" spans="2:7" x14ac:dyDescent="0.25">
      <c r="B202">
        <v>11</v>
      </c>
      <c r="C202">
        <v>0.38200000000000001</v>
      </c>
      <c r="D202">
        <v>0.38600000000000001</v>
      </c>
      <c r="E202">
        <v>0.38900000000000001</v>
      </c>
      <c r="F202">
        <v>0.39700000000000002</v>
      </c>
      <c r="G202">
        <v>0.35299999999999998</v>
      </c>
    </row>
    <row r="203" spans="2:7" x14ac:dyDescent="0.25">
      <c r="B203">
        <v>12</v>
      </c>
      <c r="C203">
        <v>0.40500000000000003</v>
      </c>
      <c r="D203">
        <v>0.41899999999999998</v>
      </c>
      <c r="E203">
        <v>0.39</v>
      </c>
      <c r="F203">
        <v>0.40899999999999997</v>
      </c>
      <c r="G203">
        <v>0.377</v>
      </c>
    </row>
    <row r="204" spans="2:7" x14ac:dyDescent="0.25">
      <c r="B204">
        <v>13</v>
      </c>
      <c r="C204">
        <v>0.39200000000000002</v>
      </c>
      <c r="D204">
        <v>0.38900000000000001</v>
      </c>
      <c r="E204">
        <v>0.41</v>
      </c>
      <c r="F204">
        <v>0.433</v>
      </c>
      <c r="G204">
        <v>0.40200000000000002</v>
      </c>
    </row>
    <row r="206" spans="2:7" x14ac:dyDescent="0.25">
      <c r="B206" t="s">
        <v>128</v>
      </c>
      <c r="C206">
        <v>1997</v>
      </c>
      <c r="D206">
        <v>1998</v>
      </c>
      <c r="E206">
        <v>1999</v>
      </c>
      <c r="F206">
        <v>2000</v>
      </c>
      <c r="G206">
        <v>2001</v>
      </c>
    </row>
    <row r="207" spans="2:7" x14ac:dyDescent="0.25">
      <c r="B207" t="s">
        <v>129</v>
      </c>
    </row>
    <row r="209" spans="1:8" x14ac:dyDescent="0.25">
      <c r="B209">
        <v>3</v>
      </c>
      <c r="C209">
        <v>0.13100000000000001</v>
      </c>
      <c r="D209">
        <v>0.13400000000000001</v>
      </c>
      <c r="E209">
        <v>0.13700000000000001</v>
      </c>
      <c r="F209">
        <v>0.159</v>
      </c>
      <c r="G209">
        <v>0.13900000000000001</v>
      </c>
    </row>
    <row r="210" spans="1:8" x14ac:dyDescent="0.25">
      <c r="B210">
        <v>4</v>
      </c>
      <c r="C210">
        <v>0.191</v>
      </c>
      <c r="D210">
        <v>0.185</v>
      </c>
      <c r="E210">
        <v>0.20399999999999999</v>
      </c>
      <c r="F210">
        <v>0.217</v>
      </c>
      <c r="G210">
        <v>0.214</v>
      </c>
    </row>
    <row r="211" spans="1:8" x14ac:dyDescent="0.25">
      <c r="B211">
        <v>5</v>
      </c>
      <c r="C211">
        <v>0.23300000000000001</v>
      </c>
      <c r="D211">
        <v>0.23799999999999999</v>
      </c>
      <c r="E211">
        <v>0.23300000000000001</v>
      </c>
      <c r="F211">
        <v>0.26800000000000002</v>
      </c>
      <c r="G211">
        <v>0.24399999999999999</v>
      </c>
    </row>
    <row r="212" spans="1:8" x14ac:dyDescent="0.25">
      <c r="B212">
        <v>6</v>
      </c>
      <c r="C212">
        <v>0.26900000000000002</v>
      </c>
      <c r="D212">
        <v>0.26400000000000001</v>
      </c>
      <c r="E212">
        <v>0.26800000000000002</v>
      </c>
      <c r="F212">
        <v>0.28899999999999998</v>
      </c>
      <c r="G212">
        <v>0.28599999999999998</v>
      </c>
    </row>
    <row r="213" spans="1:8" x14ac:dyDescent="0.25">
      <c r="B213">
        <v>7</v>
      </c>
      <c r="C213">
        <v>0.3</v>
      </c>
      <c r="D213">
        <v>0.28799999999999998</v>
      </c>
      <c r="E213">
        <v>0.29399999999999998</v>
      </c>
      <c r="F213">
        <v>0.32500000000000001</v>
      </c>
      <c r="G213">
        <v>0.29599999999999999</v>
      </c>
    </row>
    <row r="214" spans="1:8" x14ac:dyDescent="0.25">
      <c r="B214">
        <v>8</v>
      </c>
      <c r="C214">
        <v>0.32400000000000001</v>
      </c>
      <c r="D214">
        <v>0.32400000000000001</v>
      </c>
      <c r="E214">
        <v>0.311</v>
      </c>
      <c r="F214">
        <v>0.34200000000000003</v>
      </c>
      <c r="G214">
        <v>0.32400000000000001</v>
      </c>
    </row>
    <row r="215" spans="1:8" x14ac:dyDescent="0.25">
      <c r="B215">
        <v>9</v>
      </c>
      <c r="C215">
        <v>0.34100000000000003</v>
      </c>
      <c r="D215">
        <v>0.34</v>
      </c>
      <c r="E215">
        <v>0.33900000000000002</v>
      </c>
      <c r="F215">
        <v>0.36299999999999999</v>
      </c>
      <c r="G215">
        <v>0.34699999999999998</v>
      </c>
    </row>
    <row r="216" spans="1:8" x14ac:dyDescent="0.25">
      <c r="B216">
        <v>10</v>
      </c>
      <c r="C216">
        <v>0.35499999999999998</v>
      </c>
      <c r="D216">
        <v>0.34799999999999998</v>
      </c>
      <c r="E216">
        <v>0.35299999999999998</v>
      </c>
      <c r="F216">
        <v>0.378</v>
      </c>
      <c r="G216">
        <v>0.35399999999999998</v>
      </c>
    </row>
    <row r="217" spans="1:8" x14ac:dyDescent="0.25">
      <c r="B217">
        <v>11</v>
      </c>
      <c r="C217">
        <v>0.36199999999999999</v>
      </c>
      <c r="D217">
        <v>0.375</v>
      </c>
      <c r="E217">
        <v>0.36199999999999999</v>
      </c>
      <c r="F217">
        <v>0.39300000000000002</v>
      </c>
      <c r="G217">
        <v>0.38500000000000001</v>
      </c>
    </row>
    <row r="218" spans="1:8" x14ac:dyDescent="0.25">
      <c r="B218">
        <v>12</v>
      </c>
      <c r="C218">
        <v>0.36699999999999999</v>
      </c>
      <c r="D218">
        <v>0.40600000000000003</v>
      </c>
      <c r="E218">
        <v>0.378</v>
      </c>
      <c r="F218">
        <v>0.40699999999999997</v>
      </c>
      <c r="G218">
        <v>0.40300000000000002</v>
      </c>
    </row>
    <row r="219" spans="1:8" x14ac:dyDescent="0.25">
      <c r="B219">
        <v>13</v>
      </c>
      <c r="C219">
        <v>0.39700000000000002</v>
      </c>
      <c r="D219">
        <v>0.41499999999999998</v>
      </c>
      <c r="E219">
        <v>0.40400000000000003</v>
      </c>
      <c r="F219">
        <v>0.42899999999999999</v>
      </c>
      <c r="G219">
        <v>0.42299999999999999</v>
      </c>
    </row>
    <row r="220" spans="1:8" x14ac:dyDescent="0.25">
      <c r="A220" t="s">
        <v>62</v>
      </c>
    </row>
    <row r="221" spans="1:8" x14ac:dyDescent="0.25">
      <c r="B221" t="s">
        <v>132</v>
      </c>
      <c r="C221" t="s">
        <v>105</v>
      </c>
      <c r="D221" t="s">
        <v>126</v>
      </c>
      <c r="E221" t="s">
        <v>34</v>
      </c>
      <c r="F221" t="s">
        <v>44</v>
      </c>
      <c r="G221" t="s">
        <v>6</v>
      </c>
      <c r="H221" t="s">
        <v>127</v>
      </c>
    </row>
    <row r="224" spans="1:8" x14ac:dyDescent="0.25">
      <c r="B224" t="s">
        <v>128</v>
      </c>
      <c r="C224">
        <v>2002</v>
      </c>
      <c r="D224">
        <v>2003</v>
      </c>
      <c r="E224">
        <v>2004</v>
      </c>
      <c r="F224">
        <v>2005</v>
      </c>
      <c r="G224">
        <v>2006</v>
      </c>
    </row>
    <row r="225" spans="2:7" x14ac:dyDescent="0.25">
      <c r="B225" t="s">
        <v>129</v>
      </c>
    </row>
    <row r="227" spans="2:7" x14ac:dyDescent="0.25">
      <c r="B227">
        <v>3</v>
      </c>
      <c r="C227">
        <v>0.161</v>
      </c>
      <c r="D227">
        <v>0.156</v>
      </c>
      <c r="E227">
        <v>0.14899999999999999</v>
      </c>
      <c r="F227">
        <v>0.17</v>
      </c>
      <c r="G227">
        <v>0.189</v>
      </c>
    </row>
    <row r="228" spans="2:7" x14ac:dyDescent="0.25">
      <c r="B228">
        <v>4</v>
      </c>
      <c r="C228">
        <v>0.21099999999999999</v>
      </c>
      <c r="D228">
        <v>0.189</v>
      </c>
      <c r="E228">
        <v>0.21299999999999999</v>
      </c>
      <c r="F228">
        <v>0.224</v>
      </c>
      <c r="G228">
        <v>0.23400000000000001</v>
      </c>
    </row>
    <row r="229" spans="2:7" x14ac:dyDescent="0.25">
      <c r="B229">
        <v>5</v>
      </c>
      <c r="C229">
        <v>0.25800000000000001</v>
      </c>
      <c r="D229">
        <v>0.22900000000000001</v>
      </c>
      <c r="E229">
        <v>0.248</v>
      </c>
      <c r="F229">
        <v>0.26200000000000001</v>
      </c>
      <c r="G229">
        <v>0.26300000000000001</v>
      </c>
    </row>
    <row r="230" spans="2:7" x14ac:dyDescent="0.25">
      <c r="B230">
        <v>6</v>
      </c>
      <c r="C230">
        <v>0.28000000000000003</v>
      </c>
      <c r="D230">
        <v>0.26</v>
      </c>
      <c r="E230">
        <v>0.28000000000000003</v>
      </c>
      <c r="F230">
        <v>0.27500000000000002</v>
      </c>
      <c r="G230">
        <v>0.28999999999999998</v>
      </c>
    </row>
    <row r="231" spans="2:7" x14ac:dyDescent="0.25">
      <c r="B231">
        <v>7</v>
      </c>
      <c r="C231">
        <v>0.31900000000000001</v>
      </c>
      <c r="D231">
        <v>0.28299999999999997</v>
      </c>
      <c r="E231">
        <v>0.315</v>
      </c>
      <c r="F231">
        <v>0.29799999999999999</v>
      </c>
      <c r="G231">
        <v>0.30399999999999999</v>
      </c>
    </row>
    <row r="232" spans="2:7" x14ac:dyDescent="0.25">
      <c r="B232">
        <v>8</v>
      </c>
      <c r="C232">
        <v>0.33200000000000002</v>
      </c>
      <c r="D232">
        <v>0.309</v>
      </c>
      <c r="E232">
        <v>0.33100000000000002</v>
      </c>
      <c r="F232">
        <v>0.32400000000000001</v>
      </c>
      <c r="G232">
        <v>0.33900000000000002</v>
      </c>
    </row>
    <row r="233" spans="2:7" x14ac:dyDescent="0.25">
      <c r="B233">
        <v>9</v>
      </c>
      <c r="C233">
        <v>0.35399999999999998</v>
      </c>
      <c r="D233">
        <v>0.33600000000000002</v>
      </c>
      <c r="E233">
        <v>0.34899999999999998</v>
      </c>
      <c r="F233">
        <v>0.33500000000000002</v>
      </c>
      <c r="G233">
        <v>0.34899999999999998</v>
      </c>
    </row>
    <row r="234" spans="2:7" x14ac:dyDescent="0.25">
      <c r="B234">
        <v>10</v>
      </c>
      <c r="C234">
        <v>0.40500000000000003</v>
      </c>
      <c r="D234">
        <v>0.33600000000000002</v>
      </c>
      <c r="E234">
        <v>0.35499999999999998</v>
      </c>
      <c r="F234">
        <v>0.33500000000000002</v>
      </c>
      <c r="G234">
        <v>0.36899999999999999</v>
      </c>
    </row>
    <row r="235" spans="2:7" x14ac:dyDescent="0.25">
      <c r="B235">
        <v>11</v>
      </c>
      <c r="C235">
        <v>0.39600000000000002</v>
      </c>
      <c r="D235">
        <v>0.36899999999999999</v>
      </c>
      <c r="E235">
        <v>0.379</v>
      </c>
      <c r="F235">
        <v>0.35599999999999998</v>
      </c>
      <c r="G235">
        <v>0.41599999999999998</v>
      </c>
    </row>
    <row r="236" spans="2:7" x14ac:dyDescent="0.25">
      <c r="B236">
        <v>12</v>
      </c>
      <c r="C236">
        <v>0.41599999999999998</v>
      </c>
      <c r="D236">
        <v>0.39400000000000002</v>
      </c>
      <c r="E236">
        <v>0.38800000000000001</v>
      </c>
      <c r="F236">
        <v>0.372</v>
      </c>
      <c r="G236">
        <v>0.40200000000000002</v>
      </c>
    </row>
    <row r="237" spans="2:7" x14ac:dyDescent="0.25">
      <c r="B237">
        <v>13</v>
      </c>
      <c r="C237">
        <v>0.44700000000000001</v>
      </c>
      <c r="D237">
        <v>0.39900000000000002</v>
      </c>
      <c r="E237">
        <v>0.41699999999999998</v>
      </c>
      <c r="F237">
        <v>0.40200000000000002</v>
      </c>
      <c r="G237">
        <v>0.43</v>
      </c>
    </row>
    <row r="239" spans="2:7" x14ac:dyDescent="0.25">
      <c r="B239" t="s">
        <v>128</v>
      </c>
      <c r="C239">
        <v>2007</v>
      </c>
      <c r="D239">
        <v>2008</v>
      </c>
      <c r="E239">
        <v>2009</v>
      </c>
      <c r="F239">
        <v>2010</v>
      </c>
      <c r="G239">
        <v>2011</v>
      </c>
    </row>
    <row r="240" spans="2:7" x14ac:dyDescent="0.25">
      <c r="B240" t="s">
        <v>129</v>
      </c>
    </row>
    <row r="242" spans="2:7" x14ac:dyDescent="0.25">
      <c r="B242">
        <v>3</v>
      </c>
      <c r="C242">
        <v>0.157</v>
      </c>
      <c r="D242">
        <v>0.17399999999999999</v>
      </c>
      <c r="E242">
        <v>0.19</v>
      </c>
      <c r="F242">
        <v>0.20399999999999999</v>
      </c>
      <c r="G242">
        <v>0.187</v>
      </c>
    </row>
    <row r="243" spans="2:7" x14ac:dyDescent="0.25">
      <c r="B243">
        <v>4</v>
      </c>
      <c r="C243">
        <v>0.22</v>
      </c>
      <c r="D243">
        <v>0.23200000000000001</v>
      </c>
      <c r="E243">
        <v>0.23699999999999999</v>
      </c>
      <c r="F243">
        <v>0.24299999999999999</v>
      </c>
      <c r="G243">
        <v>0.245</v>
      </c>
    </row>
    <row r="244" spans="2:7" x14ac:dyDescent="0.25">
      <c r="B244">
        <v>5</v>
      </c>
      <c r="C244">
        <v>0.245</v>
      </c>
      <c r="D244">
        <v>0.27500000000000002</v>
      </c>
      <c r="E244">
        <v>0.27400000000000002</v>
      </c>
      <c r="F244">
        <v>0.27100000000000002</v>
      </c>
      <c r="G244">
        <v>0.28299999999999997</v>
      </c>
    </row>
    <row r="245" spans="2:7" x14ac:dyDescent="0.25">
      <c r="B245">
        <v>6</v>
      </c>
      <c r="C245">
        <v>0.26100000000000001</v>
      </c>
      <c r="D245">
        <v>0.29199999999999998</v>
      </c>
      <c r="E245">
        <v>0.30399999999999999</v>
      </c>
      <c r="F245">
        <v>0.29699999999999999</v>
      </c>
      <c r="G245">
        <v>0.309</v>
      </c>
    </row>
    <row r="246" spans="2:7" x14ac:dyDescent="0.25">
      <c r="B246">
        <v>7</v>
      </c>
      <c r="C246">
        <v>0.27700000000000002</v>
      </c>
      <c r="D246">
        <v>0.307</v>
      </c>
      <c r="E246">
        <v>0.318</v>
      </c>
      <c r="F246">
        <v>0.315</v>
      </c>
      <c r="G246">
        <v>0.32800000000000001</v>
      </c>
    </row>
    <row r="247" spans="2:7" x14ac:dyDescent="0.25">
      <c r="B247">
        <v>8</v>
      </c>
      <c r="C247">
        <v>0.28699999999999998</v>
      </c>
      <c r="D247">
        <v>0.315</v>
      </c>
      <c r="E247">
        <v>0.32600000000000001</v>
      </c>
      <c r="F247">
        <v>0.32900000000000001</v>
      </c>
      <c r="G247">
        <v>0.34399999999999997</v>
      </c>
    </row>
    <row r="248" spans="2:7" x14ac:dyDescent="0.25">
      <c r="B248">
        <v>9</v>
      </c>
      <c r="C248">
        <v>0.311</v>
      </c>
      <c r="D248">
        <v>0.32700000000000001</v>
      </c>
      <c r="E248">
        <v>0.33500000000000002</v>
      </c>
      <c r="F248">
        <v>0.33500000000000002</v>
      </c>
      <c r="G248">
        <v>0.35199999999999998</v>
      </c>
    </row>
    <row r="249" spans="2:7" x14ac:dyDescent="0.25">
      <c r="B249">
        <v>10</v>
      </c>
      <c r="C249">
        <v>0.33800000000000002</v>
      </c>
      <c r="D249">
        <v>0.34499999999999997</v>
      </c>
      <c r="E249">
        <v>0.34200000000000003</v>
      </c>
      <c r="F249">
        <v>0.34100000000000003</v>
      </c>
      <c r="G249">
        <v>0.35599999999999998</v>
      </c>
    </row>
    <row r="250" spans="2:7" x14ac:dyDescent="0.25">
      <c r="B250">
        <v>11</v>
      </c>
      <c r="C250">
        <v>0.33400000000000002</v>
      </c>
      <c r="D250">
        <v>0.36599999999999999</v>
      </c>
      <c r="E250">
        <v>0.36</v>
      </c>
      <c r="F250">
        <v>0.35099999999999998</v>
      </c>
      <c r="G250">
        <v>0.36399999999999999</v>
      </c>
    </row>
    <row r="251" spans="2:7" x14ac:dyDescent="0.25">
      <c r="B251">
        <v>12</v>
      </c>
      <c r="C251">
        <v>0.34599999999999997</v>
      </c>
      <c r="D251">
        <v>0.377</v>
      </c>
      <c r="E251">
        <v>0.372</v>
      </c>
      <c r="F251">
        <v>0.36699999999999999</v>
      </c>
      <c r="G251">
        <v>0.376</v>
      </c>
    </row>
    <row r="252" spans="2:7" x14ac:dyDescent="0.25">
      <c r="B252">
        <v>13</v>
      </c>
      <c r="C252">
        <v>0.36899999999999999</v>
      </c>
      <c r="D252">
        <v>0.39600000000000002</v>
      </c>
      <c r="E252">
        <v>0.40300000000000002</v>
      </c>
      <c r="F252">
        <v>0.38900000000000001</v>
      </c>
      <c r="G252">
        <v>0.39700000000000002</v>
      </c>
    </row>
    <row r="254" spans="2:7" x14ac:dyDescent="0.25">
      <c r="B254" t="s">
        <v>128</v>
      </c>
      <c r="C254">
        <v>2012</v>
      </c>
      <c r="D254">
        <v>2013</v>
      </c>
      <c r="E254">
        <v>2014</v>
      </c>
      <c r="F254">
        <v>2015</v>
      </c>
      <c r="G254">
        <v>2016</v>
      </c>
    </row>
    <row r="255" spans="2:7" x14ac:dyDescent="0.25">
      <c r="B255" t="s">
        <v>129</v>
      </c>
    </row>
    <row r="257" spans="1:8" x14ac:dyDescent="0.25">
      <c r="B257">
        <v>3</v>
      </c>
      <c r="C257">
        <v>0.20599999999999999</v>
      </c>
      <c r="D257">
        <v>0.182</v>
      </c>
      <c r="E257">
        <v>0.20200000000000001</v>
      </c>
      <c r="F257">
        <v>0.20300000000000001</v>
      </c>
      <c r="G257">
        <v>0.20200000000000001</v>
      </c>
    </row>
    <row r="258" spans="1:8" x14ac:dyDescent="0.25">
      <c r="B258">
        <v>4</v>
      </c>
      <c r="C258">
        <v>0.24399999999999999</v>
      </c>
      <c r="D258">
        <v>0.23799999999999999</v>
      </c>
      <c r="E258">
        <v>0.25900000000000001</v>
      </c>
      <c r="F258">
        <v>0.249</v>
      </c>
      <c r="G258">
        <v>0.24199999999999999</v>
      </c>
    </row>
    <row r="259" spans="1:8" x14ac:dyDescent="0.25">
      <c r="B259">
        <v>5</v>
      </c>
      <c r="C259">
        <v>0.28199999999999997</v>
      </c>
      <c r="D259">
        <v>0.27100000000000002</v>
      </c>
      <c r="E259">
        <v>0.28799999999999998</v>
      </c>
      <c r="F259">
        <v>0.27500000000000002</v>
      </c>
      <c r="G259">
        <v>0.28100000000000003</v>
      </c>
    </row>
    <row r="260" spans="1:8" x14ac:dyDescent="0.25">
      <c r="B260">
        <v>6</v>
      </c>
      <c r="C260">
        <v>0.30099999999999999</v>
      </c>
      <c r="D260">
        <v>0.3</v>
      </c>
      <c r="E260">
        <v>0.30599999999999999</v>
      </c>
      <c r="F260">
        <v>0.29899999999999999</v>
      </c>
      <c r="G260">
        <v>0.30299999999999999</v>
      </c>
    </row>
    <row r="261" spans="1:8" x14ac:dyDescent="0.25">
      <c r="B261">
        <v>7</v>
      </c>
      <c r="C261">
        <v>0.32</v>
      </c>
      <c r="D261">
        <v>0.32200000000000001</v>
      </c>
      <c r="E261">
        <v>0.32800000000000001</v>
      </c>
      <c r="F261">
        <v>0.313</v>
      </c>
      <c r="G261">
        <v>0.32200000000000001</v>
      </c>
    </row>
    <row r="262" spans="1:8" x14ac:dyDescent="0.25">
      <c r="B262">
        <v>8</v>
      </c>
      <c r="C262">
        <v>0.33300000000000002</v>
      </c>
      <c r="D262">
        <v>0.33700000000000002</v>
      </c>
      <c r="E262">
        <v>0.34599999999999997</v>
      </c>
      <c r="F262">
        <v>0.32900000000000001</v>
      </c>
      <c r="G262">
        <v>0.33600000000000002</v>
      </c>
    </row>
    <row r="263" spans="1:8" x14ac:dyDescent="0.25">
      <c r="B263">
        <v>9</v>
      </c>
      <c r="C263">
        <v>0.34399999999999997</v>
      </c>
      <c r="D263">
        <v>0.34899999999999998</v>
      </c>
      <c r="E263">
        <v>0.35399999999999998</v>
      </c>
      <c r="F263">
        <v>0.34699999999999998</v>
      </c>
      <c r="G263">
        <v>0.35499999999999998</v>
      </c>
    </row>
    <row r="264" spans="1:8" x14ac:dyDescent="0.25">
      <c r="B264">
        <v>10</v>
      </c>
      <c r="C264">
        <v>0.35</v>
      </c>
      <c r="D264">
        <v>0.36</v>
      </c>
      <c r="E264">
        <v>0.36199999999999999</v>
      </c>
      <c r="F264">
        <v>0.35199999999999998</v>
      </c>
      <c r="G264">
        <v>0.35899999999999999</v>
      </c>
    </row>
    <row r="265" spans="1:8" x14ac:dyDescent="0.25">
      <c r="B265">
        <v>11</v>
      </c>
      <c r="C265">
        <v>0.35899999999999999</v>
      </c>
      <c r="D265">
        <v>0.36499999999999999</v>
      </c>
      <c r="E265">
        <v>0.36599999999999999</v>
      </c>
      <c r="F265">
        <v>0.35799999999999998</v>
      </c>
      <c r="G265">
        <v>0.36799999999999999</v>
      </c>
    </row>
    <row r="266" spans="1:8" x14ac:dyDescent="0.25">
      <c r="B266">
        <v>12</v>
      </c>
      <c r="C266">
        <v>0.36399999999999999</v>
      </c>
      <c r="D266">
        <v>0.36199999999999999</v>
      </c>
      <c r="E266">
        <v>0.36699999999999999</v>
      </c>
      <c r="F266">
        <v>0.36099999999999999</v>
      </c>
      <c r="G266">
        <v>0.36899999999999999</v>
      </c>
    </row>
    <row r="267" spans="1:8" x14ac:dyDescent="0.25">
      <c r="B267">
        <v>13</v>
      </c>
      <c r="C267">
        <v>0.36799999999999999</v>
      </c>
      <c r="D267">
        <v>0.378</v>
      </c>
      <c r="E267">
        <v>0.38500000000000001</v>
      </c>
      <c r="F267">
        <v>0.375</v>
      </c>
      <c r="G267">
        <v>0.38300000000000001</v>
      </c>
    </row>
    <row r="268" spans="1:8" x14ac:dyDescent="0.25">
      <c r="A268" t="s">
        <v>62</v>
      </c>
    </row>
    <row r="269" spans="1:8" x14ac:dyDescent="0.25">
      <c r="B269" t="s">
        <v>132</v>
      </c>
      <c r="C269" t="s">
        <v>105</v>
      </c>
      <c r="D269" t="s">
        <v>126</v>
      </c>
      <c r="E269" t="s">
        <v>34</v>
      </c>
      <c r="F269" t="s">
        <v>44</v>
      </c>
      <c r="G269" t="s">
        <v>6</v>
      </c>
      <c r="H269" t="s">
        <v>127</v>
      </c>
    </row>
    <row r="272" spans="1:8" x14ac:dyDescent="0.25">
      <c r="B272" t="s">
        <v>128</v>
      </c>
      <c r="C272">
        <v>2017</v>
      </c>
    </row>
    <row r="273" spans="1:6" x14ac:dyDescent="0.25">
      <c r="B273" t="s">
        <v>129</v>
      </c>
    </row>
    <row r="275" spans="1:6" x14ac:dyDescent="0.25">
      <c r="B275">
        <v>3</v>
      </c>
      <c r="C275">
        <v>0.192</v>
      </c>
    </row>
    <row r="276" spans="1:6" x14ac:dyDescent="0.25">
      <c r="B276">
        <v>4</v>
      </c>
      <c r="C276">
        <v>0.252</v>
      </c>
    </row>
    <row r="277" spans="1:6" x14ac:dyDescent="0.25">
      <c r="B277">
        <v>5</v>
      </c>
      <c r="C277">
        <v>0.28100000000000003</v>
      </c>
    </row>
    <row r="278" spans="1:6" x14ac:dyDescent="0.25">
      <c r="B278">
        <v>6</v>
      </c>
      <c r="C278">
        <v>0.30299999999999999</v>
      </c>
    </row>
    <row r="279" spans="1:6" x14ac:dyDescent="0.25">
      <c r="B279">
        <v>7</v>
      </c>
      <c r="C279">
        <v>0.32400000000000001</v>
      </c>
    </row>
    <row r="280" spans="1:6" x14ac:dyDescent="0.25">
      <c r="B280">
        <v>8</v>
      </c>
      <c r="C280">
        <v>0.34100000000000003</v>
      </c>
    </row>
    <row r="281" spans="1:6" x14ac:dyDescent="0.25">
      <c r="B281">
        <v>9</v>
      </c>
      <c r="C281">
        <v>0.35</v>
      </c>
    </row>
    <row r="282" spans="1:6" x14ac:dyDescent="0.25">
      <c r="B282">
        <v>10</v>
      </c>
      <c r="C282">
        <v>0.36699999999999999</v>
      </c>
    </row>
    <row r="283" spans="1:6" x14ac:dyDescent="0.25">
      <c r="B283">
        <v>11</v>
      </c>
      <c r="C283">
        <v>0.376</v>
      </c>
    </row>
    <row r="284" spans="1:6" x14ac:dyDescent="0.25">
      <c r="B284">
        <v>12</v>
      </c>
      <c r="C284">
        <v>0.38400000000000001</v>
      </c>
    </row>
    <row r="285" spans="1:6" x14ac:dyDescent="0.25">
      <c r="B285">
        <v>13</v>
      </c>
      <c r="C285">
        <v>0.38100000000000001</v>
      </c>
    </row>
    <row r="286" spans="1:6" x14ac:dyDescent="0.25">
      <c r="A286" t="s">
        <v>62</v>
      </c>
    </row>
    <row r="287" spans="1:6" x14ac:dyDescent="0.25">
      <c r="B287" t="s">
        <v>133</v>
      </c>
      <c r="C287" t="s">
        <v>98</v>
      </c>
      <c r="D287" t="s">
        <v>44</v>
      </c>
      <c r="E287" t="s">
        <v>6</v>
      </c>
      <c r="F287" t="s">
        <v>127</v>
      </c>
    </row>
    <row r="290" spans="2:33" x14ac:dyDescent="0.25">
      <c r="B290" t="s">
        <v>128</v>
      </c>
      <c r="C290">
        <v>1987</v>
      </c>
      <c r="D290">
        <v>1988</v>
      </c>
      <c r="E290">
        <v>1989</v>
      </c>
      <c r="F290">
        <v>1990</v>
      </c>
      <c r="G290">
        <v>1991</v>
      </c>
      <c r="H290">
        <v>1992</v>
      </c>
      <c r="I290">
        <v>1993</v>
      </c>
      <c r="J290">
        <v>1994</v>
      </c>
      <c r="K290">
        <v>1995</v>
      </c>
      <c r="L290">
        <v>1996</v>
      </c>
      <c r="M290">
        <v>1997</v>
      </c>
      <c r="N290">
        <v>1998</v>
      </c>
      <c r="O290">
        <v>1999</v>
      </c>
      <c r="P290">
        <v>2000</v>
      </c>
      <c r="Q290">
        <v>2001</v>
      </c>
      <c r="R290">
        <v>2002</v>
      </c>
      <c r="S290">
        <v>2003</v>
      </c>
      <c r="T290">
        <v>2004</v>
      </c>
      <c r="U290">
        <v>2005</v>
      </c>
      <c r="V290">
        <v>2006</v>
      </c>
      <c r="W290">
        <v>2007</v>
      </c>
      <c r="X290">
        <v>2008</v>
      </c>
      <c r="Y290">
        <v>2009</v>
      </c>
      <c r="Z290">
        <v>2010</v>
      </c>
      <c r="AA290">
        <v>2011</v>
      </c>
      <c r="AB290">
        <v>2012</v>
      </c>
      <c r="AC290">
        <v>2013</v>
      </c>
      <c r="AD290">
        <v>2014</v>
      </c>
      <c r="AE290">
        <v>2015</v>
      </c>
      <c r="AF290">
        <v>2016</v>
      </c>
      <c r="AG290">
        <v>2017</v>
      </c>
    </row>
    <row r="291" spans="2:33" x14ac:dyDescent="0.25">
      <c r="B291" t="s">
        <v>129</v>
      </c>
    </row>
    <row r="293" spans="2:33" x14ac:dyDescent="0.25">
      <c r="B293">
        <v>3</v>
      </c>
      <c r="C293">
        <v>0.1</v>
      </c>
      <c r="D293">
        <v>0.1</v>
      </c>
      <c r="E293">
        <v>0.1</v>
      </c>
      <c r="F293">
        <v>0.1</v>
      </c>
      <c r="G293">
        <v>0.1</v>
      </c>
      <c r="H293">
        <v>0.1</v>
      </c>
      <c r="I293">
        <v>0.1</v>
      </c>
      <c r="J293">
        <v>0.1</v>
      </c>
      <c r="K293">
        <v>0.1</v>
      </c>
      <c r="L293">
        <v>0.1</v>
      </c>
      <c r="M293">
        <v>0.1</v>
      </c>
      <c r="N293">
        <v>0.1</v>
      </c>
      <c r="O293">
        <v>0.1</v>
      </c>
      <c r="P293">
        <v>0.1</v>
      </c>
      <c r="Q293">
        <v>0.1</v>
      </c>
      <c r="R293">
        <v>0.1</v>
      </c>
      <c r="S293">
        <v>0.1</v>
      </c>
      <c r="T293">
        <v>0.1</v>
      </c>
      <c r="U293">
        <v>0.1</v>
      </c>
      <c r="V293">
        <v>0.1</v>
      </c>
      <c r="W293">
        <v>0.1</v>
      </c>
      <c r="X293">
        <v>0.1</v>
      </c>
      <c r="Y293">
        <v>0.217</v>
      </c>
      <c r="Z293">
        <v>0.29199999999999998</v>
      </c>
      <c r="AA293">
        <v>0.13</v>
      </c>
      <c r="AB293">
        <v>0.1</v>
      </c>
      <c r="AC293">
        <v>0.1</v>
      </c>
      <c r="AD293">
        <v>0.1</v>
      </c>
      <c r="AE293">
        <v>0.1</v>
      </c>
      <c r="AF293">
        <v>0.1</v>
      </c>
      <c r="AG293">
        <v>0.111</v>
      </c>
    </row>
    <row r="294" spans="2:33" x14ac:dyDescent="0.25">
      <c r="B294">
        <v>4</v>
      </c>
      <c r="C294">
        <v>0.1</v>
      </c>
      <c r="D294">
        <v>0.1</v>
      </c>
      <c r="E294">
        <v>0.1</v>
      </c>
      <c r="F294">
        <v>0.1</v>
      </c>
      <c r="G294">
        <v>0.1</v>
      </c>
      <c r="H294">
        <v>0.1</v>
      </c>
      <c r="I294">
        <v>0.1</v>
      </c>
      <c r="J294">
        <v>0.1</v>
      </c>
      <c r="K294">
        <v>0.1</v>
      </c>
      <c r="L294">
        <v>0.1</v>
      </c>
      <c r="M294">
        <v>0.1</v>
      </c>
      <c r="N294">
        <v>0.1</v>
      </c>
      <c r="O294">
        <v>0.1</v>
      </c>
      <c r="P294">
        <v>0.1</v>
      </c>
      <c r="Q294">
        <v>0.1</v>
      </c>
      <c r="R294">
        <v>0.1</v>
      </c>
      <c r="S294">
        <v>0.1</v>
      </c>
      <c r="T294">
        <v>0.1</v>
      </c>
      <c r="U294">
        <v>0.1</v>
      </c>
      <c r="V294">
        <v>0.1</v>
      </c>
      <c r="W294">
        <v>0.1</v>
      </c>
      <c r="X294">
        <v>0.1</v>
      </c>
      <c r="Y294">
        <v>0.217</v>
      </c>
      <c r="Z294">
        <v>0.29199999999999998</v>
      </c>
      <c r="AA294">
        <v>0.25900000000000001</v>
      </c>
      <c r="AB294">
        <v>0.1</v>
      </c>
      <c r="AC294">
        <v>0.1</v>
      </c>
      <c r="AD294">
        <v>0.1</v>
      </c>
      <c r="AE294">
        <v>0.1</v>
      </c>
      <c r="AF294">
        <v>0.1</v>
      </c>
      <c r="AG294">
        <v>0.11799999999999999</v>
      </c>
    </row>
    <row r="295" spans="2:33" x14ac:dyDescent="0.25">
      <c r="B295">
        <v>5</v>
      </c>
      <c r="C295">
        <v>0.1</v>
      </c>
      <c r="D295">
        <v>0.1</v>
      </c>
      <c r="E295">
        <v>0.1</v>
      </c>
      <c r="F295">
        <v>0.1</v>
      </c>
      <c r="G295">
        <v>0.1</v>
      </c>
      <c r="H295">
        <v>0.1</v>
      </c>
      <c r="I295">
        <v>0.1</v>
      </c>
      <c r="J295">
        <v>0.1</v>
      </c>
      <c r="K295">
        <v>0.1</v>
      </c>
      <c r="L295">
        <v>0.1</v>
      </c>
      <c r="M295">
        <v>0.1</v>
      </c>
      <c r="N295">
        <v>0.1</v>
      </c>
      <c r="O295">
        <v>0.1</v>
      </c>
      <c r="P295">
        <v>0.1</v>
      </c>
      <c r="Q295">
        <v>0.1</v>
      </c>
      <c r="R295">
        <v>0.1</v>
      </c>
      <c r="S295">
        <v>0.1</v>
      </c>
      <c r="T295">
        <v>0.1</v>
      </c>
      <c r="U295">
        <v>0.1</v>
      </c>
      <c r="V295">
        <v>0.1</v>
      </c>
      <c r="W295">
        <v>0.1</v>
      </c>
      <c r="X295">
        <v>0.1</v>
      </c>
      <c r="Y295">
        <v>0.217</v>
      </c>
      <c r="Z295">
        <v>0.27700000000000002</v>
      </c>
      <c r="AA295">
        <v>0.25600000000000001</v>
      </c>
      <c r="AB295">
        <v>0.1</v>
      </c>
      <c r="AC295">
        <v>0.1</v>
      </c>
      <c r="AD295">
        <v>0.1</v>
      </c>
      <c r="AE295">
        <v>0.1</v>
      </c>
      <c r="AF295">
        <v>0.1</v>
      </c>
      <c r="AG295">
        <v>0.124</v>
      </c>
    </row>
    <row r="296" spans="2:33" x14ac:dyDescent="0.25">
      <c r="B296">
        <v>6</v>
      </c>
      <c r="C296">
        <v>0.1</v>
      </c>
      <c r="D296">
        <v>0.1</v>
      </c>
      <c r="E296">
        <v>0.1</v>
      </c>
      <c r="F296">
        <v>0.1</v>
      </c>
      <c r="G296">
        <v>0.1</v>
      </c>
      <c r="H296">
        <v>0.1</v>
      </c>
      <c r="I296">
        <v>0.1</v>
      </c>
      <c r="J296">
        <v>0.1</v>
      </c>
      <c r="K296">
        <v>0.1</v>
      </c>
      <c r="L296">
        <v>0.1</v>
      </c>
      <c r="M296">
        <v>0.1</v>
      </c>
      <c r="N296">
        <v>0.1</v>
      </c>
      <c r="O296">
        <v>0.1</v>
      </c>
      <c r="P296">
        <v>0.1</v>
      </c>
      <c r="Q296">
        <v>0.1</v>
      </c>
      <c r="R296">
        <v>0.1</v>
      </c>
      <c r="S296">
        <v>0.1</v>
      </c>
      <c r="T296">
        <v>0.1</v>
      </c>
      <c r="U296">
        <v>0.1</v>
      </c>
      <c r="V296">
        <v>0.1</v>
      </c>
      <c r="W296">
        <v>0.1</v>
      </c>
      <c r="X296">
        <v>0.1</v>
      </c>
      <c r="Y296">
        <v>0.217</v>
      </c>
      <c r="Z296">
        <v>0.25900000000000001</v>
      </c>
      <c r="AA296">
        <v>0.25</v>
      </c>
      <c r="AB296">
        <v>0.1</v>
      </c>
      <c r="AC296">
        <v>0.1</v>
      </c>
      <c r="AD296">
        <v>0.1</v>
      </c>
      <c r="AE296">
        <v>0.1</v>
      </c>
      <c r="AF296">
        <v>0.1</v>
      </c>
      <c r="AG296">
        <v>0.17299999999999999</v>
      </c>
    </row>
    <row r="297" spans="2:33" x14ac:dyDescent="0.25">
      <c r="B297">
        <v>7</v>
      </c>
      <c r="C297">
        <v>0.1</v>
      </c>
      <c r="D297">
        <v>0.1</v>
      </c>
      <c r="E297">
        <v>0.1</v>
      </c>
      <c r="F297">
        <v>0.1</v>
      </c>
      <c r="G297">
        <v>0.1</v>
      </c>
      <c r="H297">
        <v>0.1</v>
      </c>
      <c r="I297">
        <v>0.1</v>
      </c>
      <c r="J297">
        <v>0.1</v>
      </c>
      <c r="K297">
        <v>0.1</v>
      </c>
      <c r="L297">
        <v>0.1</v>
      </c>
      <c r="M297">
        <v>0.1</v>
      </c>
      <c r="N297">
        <v>0.1</v>
      </c>
      <c r="O297">
        <v>0.1</v>
      </c>
      <c r="P297">
        <v>0.1</v>
      </c>
      <c r="Q297">
        <v>0.1</v>
      </c>
      <c r="R297">
        <v>0.1</v>
      </c>
      <c r="S297">
        <v>0.1</v>
      </c>
      <c r="T297">
        <v>0.1</v>
      </c>
      <c r="U297">
        <v>0.1</v>
      </c>
      <c r="V297">
        <v>0.1</v>
      </c>
      <c r="W297">
        <v>0.1</v>
      </c>
      <c r="X297">
        <v>0.1</v>
      </c>
      <c r="Y297">
        <v>0.217</v>
      </c>
      <c r="Z297">
        <v>0.25</v>
      </c>
      <c r="AA297">
        <v>0.23200000000000001</v>
      </c>
      <c r="AB297">
        <v>0.1</v>
      </c>
      <c r="AC297">
        <v>0.1</v>
      </c>
      <c r="AD297">
        <v>0.1</v>
      </c>
      <c r="AE297">
        <v>0.1</v>
      </c>
      <c r="AF297">
        <v>0.1</v>
      </c>
      <c r="AG297">
        <v>0.17499999999999999</v>
      </c>
    </row>
    <row r="298" spans="2:33" x14ac:dyDescent="0.25">
      <c r="B298">
        <v>8</v>
      </c>
      <c r="C298">
        <v>0.1</v>
      </c>
      <c r="D298">
        <v>0.1</v>
      </c>
      <c r="E298">
        <v>0.1</v>
      </c>
      <c r="F298">
        <v>0.1</v>
      </c>
      <c r="G298">
        <v>0.1</v>
      </c>
      <c r="H298">
        <v>0.1</v>
      </c>
      <c r="I298">
        <v>0.1</v>
      </c>
      <c r="J298">
        <v>0.1</v>
      </c>
      <c r="K298">
        <v>0.1</v>
      </c>
      <c r="L298">
        <v>0.1</v>
      </c>
      <c r="M298">
        <v>0.1</v>
      </c>
      <c r="N298">
        <v>0.1</v>
      </c>
      <c r="O298">
        <v>0.1</v>
      </c>
      <c r="P298">
        <v>0.1</v>
      </c>
      <c r="Q298">
        <v>0.1</v>
      </c>
      <c r="R298">
        <v>0.1</v>
      </c>
      <c r="S298">
        <v>0.1</v>
      </c>
      <c r="T298">
        <v>0.1</v>
      </c>
      <c r="U298">
        <v>0.1</v>
      </c>
      <c r="V298">
        <v>0.1</v>
      </c>
      <c r="W298">
        <v>0.1</v>
      </c>
      <c r="X298">
        <v>0.1</v>
      </c>
      <c r="Y298">
        <v>0.217</v>
      </c>
      <c r="Z298">
        <v>0.24399999999999999</v>
      </c>
      <c r="AA298">
        <v>0.23799999999999999</v>
      </c>
      <c r="AB298">
        <v>0.1</v>
      </c>
      <c r="AC298">
        <v>0.1</v>
      </c>
      <c r="AD298">
        <v>0.1</v>
      </c>
      <c r="AE298">
        <v>0.1</v>
      </c>
      <c r="AF298">
        <v>0.1</v>
      </c>
      <c r="AG298">
        <v>0.17499999999999999</v>
      </c>
    </row>
    <row r="299" spans="2:33" x14ac:dyDescent="0.25">
      <c r="B299">
        <v>9</v>
      </c>
      <c r="C299">
        <v>0.1</v>
      </c>
      <c r="D299">
        <v>0.1</v>
      </c>
      <c r="E299">
        <v>0.1</v>
      </c>
      <c r="F299">
        <v>0.1</v>
      </c>
      <c r="G299">
        <v>0.1</v>
      </c>
      <c r="H299">
        <v>0.1</v>
      </c>
      <c r="I299">
        <v>0.1</v>
      </c>
      <c r="J299">
        <v>0.1</v>
      </c>
      <c r="K299">
        <v>0.1</v>
      </c>
      <c r="L299">
        <v>0.1</v>
      </c>
      <c r="M299">
        <v>0.1</v>
      </c>
      <c r="N299">
        <v>0.1</v>
      </c>
      <c r="O299">
        <v>0.1</v>
      </c>
      <c r="P299">
        <v>0.1</v>
      </c>
      <c r="Q299">
        <v>0.1</v>
      </c>
      <c r="R299">
        <v>0.1</v>
      </c>
      <c r="S299">
        <v>0.1</v>
      </c>
      <c r="T299">
        <v>0.1</v>
      </c>
      <c r="U299">
        <v>0.1</v>
      </c>
      <c r="V299">
        <v>0.1</v>
      </c>
      <c r="W299">
        <v>0.1</v>
      </c>
      <c r="X299">
        <v>0.1</v>
      </c>
      <c r="Y299">
        <v>0.217</v>
      </c>
      <c r="Z299">
        <v>0.24099999999999999</v>
      </c>
      <c r="AA299">
        <v>0.247</v>
      </c>
      <c r="AB299">
        <v>0.1</v>
      </c>
      <c r="AC299">
        <v>0.1</v>
      </c>
      <c r="AD299">
        <v>0.1</v>
      </c>
      <c r="AE299">
        <v>0.1</v>
      </c>
      <c r="AF299">
        <v>0.1</v>
      </c>
      <c r="AG299">
        <v>0.20699999999999999</v>
      </c>
    </row>
    <row r="300" spans="2:33" x14ac:dyDescent="0.25">
      <c r="B300">
        <v>10</v>
      </c>
      <c r="C300">
        <v>0.1</v>
      </c>
      <c r="D300">
        <v>0.1</v>
      </c>
      <c r="E300">
        <v>0.1</v>
      </c>
      <c r="F300">
        <v>0.1</v>
      </c>
      <c r="G300">
        <v>0.1</v>
      </c>
      <c r="H300">
        <v>0.1</v>
      </c>
      <c r="I300">
        <v>0.1</v>
      </c>
      <c r="J300">
        <v>0.1</v>
      </c>
      <c r="K300">
        <v>0.1</v>
      </c>
      <c r="L300">
        <v>0.1</v>
      </c>
      <c r="M300">
        <v>0.1</v>
      </c>
      <c r="N300">
        <v>0.1</v>
      </c>
      <c r="O300">
        <v>0.1</v>
      </c>
      <c r="P300">
        <v>0.1</v>
      </c>
      <c r="Q300">
        <v>0.1</v>
      </c>
      <c r="R300">
        <v>0.1</v>
      </c>
      <c r="S300">
        <v>0.1</v>
      </c>
      <c r="T300">
        <v>0.1</v>
      </c>
      <c r="U300">
        <v>0.1</v>
      </c>
      <c r="V300">
        <v>0.1</v>
      </c>
      <c r="W300">
        <v>0.1</v>
      </c>
      <c r="X300">
        <v>0.1</v>
      </c>
      <c r="Y300">
        <v>0.217</v>
      </c>
      <c r="Z300">
        <v>0.23799999999999999</v>
      </c>
      <c r="AA300">
        <v>0.23799999999999999</v>
      </c>
      <c r="AB300">
        <v>0.1</v>
      </c>
      <c r="AC300">
        <v>0.1</v>
      </c>
      <c r="AD300">
        <v>0.1</v>
      </c>
      <c r="AE300">
        <v>0.1</v>
      </c>
      <c r="AF300">
        <v>0.1</v>
      </c>
      <c r="AG300">
        <v>0.187</v>
      </c>
    </row>
    <row r="301" spans="2:33" x14ac:dyDescent="0.25">
      <c r="B301">
        <v>11</v>
      </c>
      <c r="C301">
        <v>0.1</v>
      </c>
      <c r="D301">
        <v>0.1</v>
      </c>
      <c r="E301">
        <v>0.1</v>
      </c>
      <c r="F301">
        <v>0.1</v>
      </c>
      <c r="G301">
        <v>0.1</v>
      </c>
      <c r="H301">
        <v>0.1</v>
      </c>
      <c r="I301">
        <v>0.1</v>
      </c>
      <c r="J301">
        <v>0.1</v>
      </c>
      <c r="K301">
        <v>0.1</v>
      </c>
      <c r="L301">
        <v>0.1</v>
      </c>
      <c r="M301">
        <v>0.1</v>
      </c>
      <c r="N301">
        <v>0.1</v>
      </c>
      <c r="O301">
        <v>0.1</v>
      </c>
      <c r="P301">
        <v>0.1</v>
      </c>
      <c r="Q301">
        <v>0.1</v>
      </c>
      <c r="R301">
        <v>0.1</v>
      </c>
      <c r="S301">
        <v>0.1</v>
      </c>
      <c r="T301">
        <v>0.1</v>
      </c>
      <c r="U301">
        <v>0.1</v>
      </c>
      <c r="V301">
        <v>0.1</v>
      </c>
      <c r="W301">
        <v>0.1</v>
      </c>
      <c r="X301">
        <v>0.1</v>
      </c>
      <c r="Y301">
        <v>0.217</v>
      </c>
      <c r="Z301">
        <v>0.23200000000000001</v>
      </c>
      <c r="AA301">
        <v>0.20200000000000001</v>
      </c>
      <c r="AB301">
        <v>0.1</v>
      </c>
      <c r="AC301">
        <v>0.1</v>
      </c>
      <c r="AD301">
        <v>0.1</v>
      </c>
      <c r="AE301">
        <v>0.1</v>
      </c>
      <c r="AF301">
        <v>0.1</v>
      </c>
      <c r="AG301">
        <v>0.25600000000000001</v>
      </c>
    </row>
    <row r="302" spans="2:33" x14ac:dyDescent="0.25">
      <c r="B302">
        <v>12</v>
      </c>
      <c r="C302">
        <v>0.1</v>
      </c>
      <c r="D302">
        <v>0.1</v>
      </c>
      <c r="E302">
        <v>0.1</v>
      </c>
      <c r="F302">
        <v>0.1</v>
      </c>
      <c r="G302">
        <v>0.1</v>
      </c>
      <c r="H302">
        <v>0.1</v>
      </c>
      <c r="I302">
        <v>0.1</v>
      </c>
      <c r="J302">
        <v>0.1</v>
      </c>
      <c r="K302">
        <v>0.1</v>
      </c>
      <c r="L302">
        <v>0.1</v>
      </c>
      <c r="M302">
        <v>0.1</v>
      </c>
      <c r="N302">
        <v>0.1</v>
      </c>
      <c r="O302">
        <v>0.1</v>
      </c>
      <c r="P302">
        <v>0.1</v>
      </c>
      <c r="Q302">
        <v>0.1</v>
      </c>
      <c r="R302">
        <v>0.1</v>
      </c>
      <c r="S302">
        <v>0.1</v>
      </c>
      <c r="T302">
        <v>0.1</v>
      </c>
      <c r="U302">
        <v>0.1</v>
      </c>
      <c r="V302">
        <v>0.1</v>
      </c>
      <c r="W302">
        <v>0.1</v>
      </c>
      <c r="X302">
        <v>0.1</v>
      </c>
      <c r="Y302">
        <v>0.217</v>
      </c>
      <c r="Z302">
        <v>0.22900000000000001</v>
      </c>
      <c r="AA302">
        <v>0.20499999999999999</v>
      </c>
      <c r="AB302">
        <v>0.1</v>
      </c>
      <c r="AC302">
        <v>0.1</v>
      </c>
      <c r="AD302">
        <v>0.1</v>
      </c>
      <c r="AE302">
        <v>0.1</v>
      </c>
      <c r="AF302">
        <v>0.1</v>
      </c>
      <c r="AG302">
        <v>0.27900000000000003</v>
      </c>
    </row>
    <row r="303" spans="2:33" x14ac:dyDescent="0.25">
      <c r="B303">
        <v>13</v>
      </c>
      <c r="C303">
        <v>0.1</v>
      </c>
      <c r="D303">
        <v>0.1</v>
      </c>
      <c r="E303">
        <v>0.1</v>
      </c>
      <c r="F303">
        <v>0.1</v>
      </c>
      <c r="G303">
        <v>0.1</v>
      </c>
      <c r="H303">
        <v>0.1</v>
      </c>
      <c r="I303">
        <v>0.1</v>
      </c>
      <c r="J303">
        <v>0.1</v>
      </c>
      <c r="K303">
        <v>0.1</v>
      </c>
      <c r="L303">
        <v>0.1</v>
      </c>
      <c r="M303">
        <v>0.1</v>
      </c>
      <c r="N303">
        <v>0.1</v>
      </c>
      <c r="O303">
        <v>0.1</v>
      </c>
      <c r="P303">
        <v>0.1</v>
      </c>
      <c r="Q303">
        <v>0.1</v>
      </c>
      <c r="R303">
        <v>0.1</v>
      </c>
      <c r="S303">
        <v>0.1</v>
      </c>
      <c r="T303">
        <v>0.1</v>
      </c>
      <c r="U303">
        <v>0.1</v>
      </c>
      <c r="V303">
        <v>0.1</v>
      </c>
      <c r="W303">
        <v>0.1</v>
      </c>
      <c r="X303">
        <v>0.1</v>
      </c>
      <c r="Y303">
        <v>0.217</v>
      </c>
      <c r="Z303">
        <v>0.23200000000000001</v>
      </c>
      <c r="AA303">
        <v>0.20499999999999999</v>
      </c>
      <c r="AB303">
        <v>0.1</v>
      </c>
      <c r="AC303">
        <v>0.1</v>
      </c>
      <c r="AD303">
        <v>0.1</v>
      </c>
      <c r="AE303">
        <v>0.1</v>
      </c>
      <c r="AF303">
        <v>0.1</v>
      </c>
      <c r="AG303">
        <v>0.193</v>
      </c>
    </row>
    <row r="306" spans="1:33" x14ac:dyDescent="0.25">
      <c r="B306" t="s">
        <v>134</v>
      </c>
      <c r="C306" t="s">
        <v>10</v>
      </c>
      <c r="D306" t="s">
        <v>133</v>
      </c>
      <c r="E306" t="s">
        <v>98</v>
      </c>
      <c r="F306" t="s">
        <v>135</v>
      </c>
      <c r="G306" t="s">
        <v>136</v>
      </c>
      <c r="H306" t="s">
        <v>20</v>
      </c>
      <c r="I306">
        <v>0.5</v>
      </c>
    </row>
    <row r="307" spans="1:33" x14ac:dyDescent="0.25">
      <c r="B307" t="s">
        <v>134</v>
      </c>
      <c r="C307" t="s">
        <v>10</v>
      </c>
      <c r="D307" t="s">
        <v>97</v>
      </c>
      <c r="E307" t="s">
        <v>98</v>
      </c>
      <c r="F307" t="s">
        <v>135</v>
      </c>
      <c r="G307" t="s">
        <v>136</v>
      </c>
      <c r="H307" t="s">
        <v>20</v>
      </c>
      <c r="I307">
        <v>0</v>
      </c>
    </row>
    <row r="308" spans="1:33" x14ac:dyDescent="0.25">
      <c r="A308" t="s">
        <v>62</v>
      </c>
    </row>
    <row r="309" spans="1:33" x14ac:dyDescent="0.25">
      <c r="B309" t="s">
        <v>137</v>
      </c>
      <c r="C309" t="s">
        <v>44</v>
      </c>
      <c r="D309" t="s">
        <v>6</v>
      </c>
      <c r="E309" t="s">
        <v>127</v>
      </c>
    </row>
    <row r="312" spans="1:33" x14ac:dyDescent="0.25">
      <c r="B312" t="s">
        <v>128</v>
      </c>
      <c r="C312">
        <v>1987</v>
      </c>
      <c r="D312">
        <v>1988</v>
      </c>
      <c r="E312">
        <v>1989</v>
      </c>
      <c r="F312">
        <v>1990</v>
      </c>
      <c r="G312">
        <v>1991</v>
      </c>
      <c r="H312">
        <v>1992</v>
      </c>
      <c r="I312">
        <v>1993</v>
      </c>
      <c r="J312">
        <v>1994</v>
      </c>
      <c r="K312">
        <v>1995</v>
      </c>
      <c r="L312">
        <v>1996</v>
      </c>
      <c r="M312">
        <v>1997</v>
      </c>
      <c r="N312">
        <v>1998</v>
      </c>
      <c r="O312">
        <v>1999</v>
      </c>
      <c r="P312">
        <v>2000</v>
      </c>
      <c r="Q312">
        <v>2001</v>
      </c>
      <c r="R312">
        <v>2002</v>
      </c>
      <c r="S312">
        <v>2003</v>
      </c>
      <c r="T312">
        <v>2004</v>
      </c>
      <c r="U312">
        <v>2005</v>
      </c>
      <c r="V312">
        <v>2006</v>
      </c>
      <c r="W312">
        <v>2007</v>
      </c>
      <c r="X312">
        <v>2008</v>
      </c>
      <c r="Y312">
        <v>2009</v>
      </c>
      <c r="Z312">
        <v>2010</v>
      </c>
      <c r="AA312">
        <v>2011</v>
      </c>
      <c r="AB312">
        <v>2012</v>
      </c>
      <c r="AC312">
        <v>2013</v>
      </c>
      <c r="AD312">
        <v>2014</v>
      </c>
      <c r="AE312">
        <v>2015</v>
      </c>
      <c r="AF312">
        <v>2016</v>
      </c>
      <c r="AG312">
        <v>2017</v>
      </c>
    </row>
    <row r="313" spans="1:33" x14ac:dyDescent="0.25">
      <c r="B313" t="s">
        <v>129</v>
      </c>
    </row>
    <row r="315" spans="1:33" x14ac:dyDescent="0.25">
      <c r="B315">
        <v>3</v>
      </c>
      <c r="C315">
        <v>0.2</v>
      </c>
      <c r="D315">
        <v>0.2</v>
      </c>
      <c r="E315">
        <v>0.2</v>
      </c>
      <c r="F315">
        <v>0.2</v>
      </c>
      <c r="G315">
        <v>0.2</v>
      </c>
      <c r="H315">
        <v>0.2</v>
      </c>
      <c r="I315">
        <v>0.2</v>
      </c>
      <c r="J315">
        <v>0.2</v>
      </c>
      <c r="K315">
        <v>0.2</v>
      </c>
      <c r="L315">
        <v>0.2</v>
      </c>
      <c r="M315">
        <v>0.2</v>
      </c>
      <c r="N315">
        <v>0.2</v>
      </c>
      <c r="O315">
        <v>0.2</v>
      </c>
      <c r="P315">
        <v>0.2</v>
      </c>
      <c r="Q315">
        <v>0.2</v>
      </c>
      <c r="R315">
        <v>0.2</v>
      </c>
      <c r="S315">
        <v>0.2</v>
      </c>
      <c r="T315">
        <v>0.2</v>
      </c>
      <c r="U315">
        <v>0.2</v>
      </c>
      <c r="V315">
        <v>0.2</v>
      </c>
      <c r="W315">
        <v>0.2</v>
      </c>
      <c r="X315">
        <v>0.2</v>
      </c>
      <c r="Y315">
        <v>0.2</v>
      </c>
      <c r="Z315">
        <v>0.2</v>
      </c>
      <c r="AA315">
        <v>0.2</v>
      </c>
      <c r="AB315">
        <v>0.2</v>
      </c>
      <c r="AC315">
        <v>0.2</v>
      </c>
      <c r="AD315">
        <v>0.2</v>
      </c>
      <c r="AE315">
        <v>0.2</v>
      </c>
      <c r="AF315">
        <v>0.2</v>
      </c>
      <c r="AG315">
        <v>0.2</v>
      </c>
    </row>
    <row r="316" spans="1:33" x14ac:dyDescent="0.25">
      <c r="B316">
        <v>4</v>
      </c>
      <c r="C316">
        <v>0.85</v>
      </c>
      <c r="D316">
        <v>0.85</v>
      </c>
      <c r="E316">
        <v>0.85</v>
      </c>
      <c r="F316">
        <v>0.85</v>
      </c>
      <c r="G316">
        <v>0.85</v>
      </c>
      <c r="H316">
        <v>0.85</v>
      </c>
      <c r="I316">
        <v>0.85</v>
      </c>
      <c r="J316">
        <v>0.85</v>
      </c>
      <c r="K316">
        <v>0.85</v>
      </c>
      <c r="L316">
        <v>0.85</v>
      </c>
      <c r="M316">
        <v>0.85</v>
      </c>
      <c r="N316">
        <v>0.85</v>
      </c>
      <c r="O316">
        <v>0.85</v>
      </c>
      <c r="P316">
        <v>0.85</v>
      </c>
      <c r="Q316">
        <v>0.85</v>
      </c>
      <c r="R316">
        <v>0.85</v>
      </c>
      <c r="S316">
        <v>0.85</v>
      </c>
      <c r="T316">
        <v>0.85</v>
      </c>
      <c r="U316">
        <v>0.85</v>
      </c>
      <c r="V316">
        <v>0.85</v>
      </c>
      <c r="W316">
        <v>0.85</v>
      </c>
      <c r="X316">
        <v>0.85</v>
      </c>
      <c r="Y316">
        <v>0.85</v>
      </c>
      <c r="Z316">
        <v>0.85</v>
      </c>
      <c r="AA316">
        <v>0.85</v>
      </c>
      <c r="AB316">
        <v>0.85</v>
      </c>
      <c r="AC316">
        <v>0.85</v>
      </c>
      <c r="AD316">
        <v>0.85</v>
      </c>
      <c r="AE316">
        <v>0.85</v>
      </c>
      <c r="AF316">
        <v>0.85</v>
      </c>
      <c r="AG316">
        <v>0.85</v>
      </c>
    </row>
    <row r="317" spans="1:33" x14ac:dyDescent="0.25">
      <c r="B317">
        <v>5</v>
      </c>
      <c r="C317">
        <v>1</v>
      </c>
      <c r="D317">
        <v>1</v>
      </c>
      <c r="E317">
        <v>1</v>
      </c>
      <c r="F317">
        <v>1</v>
      </c>
      <c r="G317">
        <v>1</v>
      </c>
      <c r="H317">
        <v>1</v>
      </c>
      <c r="I317">
        <v>1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>
        <v>1</v>
      </c>
      <c r="AE317">
        <v>1</v>
      </c>
      <c r="AF317">
        <v>1</v>
      </c>
      <c r="AG317">
        <v>1</v>
      </c>
    </row>
    <row r="318" spans="1:33" x14ac:dyDescent="0.25">
      <c r="B318">
        <v>6</v>
      </c>
      <c r="C318">
        <v>1</v>
      </c>
      <c r="D318">
        <v>1</v>
      </c>
      <c r="E318">
        <v>1</v>
      </c>
      <c r="F318">
        <v>1</v>
      </c>
      <c r="G318">
        <v>1</v>
      </c>
      <c r="H318">
        <v>1</v>
      </c>
      <c r="I318">
        <v>1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1</v>
      </c>
      <c r="AE318">
        <v>1</v>
      </c>
      <c r="AF318">
        <v>1</v>
      </c>
      <c r="AG318">
        <v>1</v>
      </c>
    </row>
    <row r="319" spans="1:33" x14ac:dyDescent="0.25">
      <c r="B319">
        <v>7</v>
      </c>
      <c r="C319">
        <v>1</v>
      </c>
      <c r="D319">
        <v>1</v>
      </c>
      <c r="E319">
        <v>1</v>
      </c>
      <c r="F319">
        <v>1</v>
      </c>
      <c r="G319">
        <v>1</v>
      </c>
      <c r="H319">
        <v>1</v>
      </c>
      <c r="I319">
        <v>1</v>
      </c>
      <c r="J319">
        <v>1</v>
      </c>
      <c r="K319">
        <v>1</v>
      </c>
      <c r="L319">
        <v>1</v>
      </c>
      <c r="M319">
        <v>1</v>
      </c>
      <c r="N319">
        <v>1</v>
      </c>
      <c r="O319">
        <v>1</v>
      </c>
      <c r="P319">
        <v>1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>
        <v>1</v>
      </c>
      <c r="AE319">
        <v>1</v>
      </c>
      <c r="AF319">
        <v>1</v>
      </c>
      <c r="AG319">
        <v>1</v>
      </c>
    </row>
    <row r="320" spans="1:33" x14ac:dyDescent="0.25">
      <c r="B320">
        <v>8</v>
      </c>
      <c r="C320">
        <v>1</v>
      </c>
      <c r="D320">
        <v>1</v>
      </c>
      <c r="E320">
        <v>1</v>
      </c>
      <c r="F320">
        <v>1</v>
      </c>
      <c r="G320">
        <v>1</v>
      </c>
      <c r="H320">
        <v>1</v>
      </c>
      <c r="I320">
        <v>1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  <c r="P320">
        <v>1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>
        <v>1</v>
      </c>
      <c r="AE320">
        <v>1</v>
      </c>
      <c r="AF320">
        <v>1</v>
      </c>
      <c r="AG320">
        <v>1</v>
      </c>
    </row>
    <row r="321" spans="1:33" x14ac:dyDescent="0.25">
      <c r="B321">
        <v>9</v>
      </c>
      <c r="C321">
        <v>1</v>
      </c>
      <c r="D321">
        <v>1</v>
      </c>
      <c r="E321">
        <v>1</v>
      </c>
      <c r="F321">
        <v>1</v>
      </c>
      <c r="G321">
        <v>1</v>
      </c>
      <c r="H321">
        <v>1</v>
      </c>
      <c r="I321">
        <v>1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1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>
        <v>1</v>
      </c>
      <c r="AE321">
        <v>1</v>
      </c>
      <c r="AF321">
        <v>1</v>
      </c>
      <c r="AG321">
        <v>1</v>
      </c>
    </row>
    <row r="322" spans="1:33" x14ac:dyDescent="0.25">
      <c r="B322">
        <v>10</v>
      </c>
      <c r="C322">
        <v>1</v>
      </c>
      <c r="D322">
        <v>1</v>
      </c>
      <c r="E322">
        <v>1</v>
      </c>
      <c r="F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>
        <v>1</v>
      </c>
      <c r="AE322">
        <v>1</v>
      </c>
      <c r="AF322">
        <v>1</v>
      </c>
      <c r="AG322">
        <v>1</v>
      </c>
    </row>
    <row r="323" spans="1:33" x14ac:dyDescent="0.25">
      <c r="B323">
        <v>11</v>
      </c>
      <c r="C323">
        <v>1</v>
      </c>
      <c r="D323">
        <v>1</v>
      </c>
      <c r="E323">
        <v>1</v>
      </c>
      <c r="F323">
        <v>1</v>
      </c>
      <c r="G323">
        <v>1</v>
      </c>
      <c r="H323">
        <v>1</v>
      </c>
      <c r="I323">
        <v>1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  <c r="P323">
        <v>1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>
        <v>1</v>
      </c>
      <c r="AE323">
        <v>1</v>
      </c>
      <c r="AF323">
        <v>1</v>
      </c>
      <c r="AG323">
        <v>1</v>
      </c>
    </row>
    <row r="324" spans="1:33" x14ac:dyDescent="0.25">
      <c r="B324">
        <v>12</v>
      </c>
      <c r="C324">
        <v>1</v>
      </c>
      <c r="D324">
        <v>1</v>
      </c>
      <c r="E324">
        <v>1</v>
      </c>
      <c r="F324">
        <v>1</v>
      </c>
      <c r="G324">
        <v>1</v>
      </c>
      <c r="H324">
        <v>1</v>
      </c>
      <c r="I324">
        <v>1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1</v>
      </c>
      <c r="P324">
        <v>1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>
        <v>1</v>
      </c>
      <c r="AE324">
        <v>1</v>
      </c>
      <c r="AF324">
        <v>1</v>
      </c>
      <c r="AG324">
        <v>1</v>
      </c>
    </row>
    <row r="325" spans="1:33" x14ac:dyDescent="0.25">
      <c r="B325">
        <v>13</v>
      </c>
      <c r="C325">
        <v>1</v>
      </c>
      <c r="D325">
        <v>1</v>
      </c>
      <c r="E325">
        <v>1</v>
      </c>
      <c r="F325">
        <v>1</v>
      </c>
      <c r="G325">
        <v>1</v>
      </c>
      <c r="H325">
        <v>1</v>
      </c>
      <c r="I325">
        <v>1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  <c r="P325">
        <v>1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>
        <v>1</v>
      </c>
      <c r="AE325">
        <v>1</v>
      </c>
      <c r="AF325">
        <v>1</v>
      </c>
      <c r="AG325">
        <v>1</v>
      </c>
    </row>
    <row r="327" spans="1:33" x14ac:dyDescent="0.25">
      <c r="A327" t="s">
        <v>62</v>
      </c>
    </row>
    <row r="328" spans="1:33" x14ac:dyDescent="0.25">
      <c r="B328" t="s">
        <v>6</v>
      </c>
      <c r="C328" t="s">
        <v>119</v>
      </c>
      <c r="D328" t="s">
        <v>121</v>
      </c>
    </row>
    <row r="330" spans="1:33" x14ac:dyDescent="0.25">
      <c r="B330" t="s">
        <v>128</v>
      </c>
    </row>
    <row r="332" spans="1:33" x14ac:dyDescent="0.25">
      <c r="B332">
        <v>3</v>
      </c>
      <c r="C332">
        <v>0.5</v>
      </c>
    </row>
    <row r="333" spans="1:33" x14ac:dyDescent="0.25">
      <c r="B333">
        <v>4</v>
      </c>
      <c r="C333">
        <v>0.8</v>
      </c>
    </row>
    <row r="334" spans="1:33" x14ac:dyDescent="0.25">
      <c r="B334">
        <v>5</v>
      </c>
      <c r="C334">
        <v>1</v>
      </c>
    </row>
    <row r="335" spans="1:33" x14ac:dyDescent="0.25">
      <c r="B335">
        <v>6</v>
      </c>
      <c r="C335">
        <v>1</v>
      </c>
    </row>
    <row r="336" spans="1:33" x14ac:dyDescent="0.25">
      <c r="B336">
        <v>7</v>
      </c>
      <c r="C336">
        <v>1</v>
      </c>
    </row>
    <row r="337" spans="2:4" x14ac:dyDescent="0.25">
      <c r="B337">
        <v>8</v>
      </c>
      <c r="C337">
        <v>1</v>
      </c>
    </row>
    <row r="338" spans="2:4" x14ac:dyDescent="0.25">
      <c r="B338">
        <v>9</v>
      </c>
      <c r="C338">
        <v>1</v>
      </c>
    </row>
    <row r="339" spans="2:4" x14ac:dyDescent="0.25">
      <c r="B339">
        <v>10</v>
      </c>
      <c r="C339">
        <v>1</v>
      </c>
    </row>
    <row r="340" spans="2:4" x14ac:dyDescent="0.25">
      <c r="B340">
        <v>11</v>
      </c>
      <c r="C340">
        <v>1</v>
      </c>
    </row>
    <row r="341" spans="2:4" x14ac:dyDescent="0.25">
      <c r="B341">
        <v>12</v>
      </c>
      <c r="C341">
        <v>1</v>
      </c>
    </row>
    <row r="344" spans="2:4" x14ac:dyDescent="0.25">
      <c r="B344" t="s">
        <v>6</v>
      </c>
      <c r="C344" t="s">
        <v>138</v>
      </c>
      <c r="D344" t="s">
        <v>139</v>
      </c>
    </row>
    <row r="346" spans="2:4" x14ac:dyDescent="0.25">
      <c r="B346" t="s">
        <v>140</v>
      </c>
    </row>
    <row r="348" spans="2:4" x14ac:dyDescent="0.25">
      <c r="B348">
        <v>1987</v>
      </c>
      <c r="C348">
        <v>1</v>
      </c>
    </row>
    <row r="349" spans="2:4" x14ac:dyDescent="0.25">
      <c r="B349">
        <v>1988</v>
      </c>
      <c r="C349">
        <v>1</v>
      </c>
    </row>
    <row r="350" spans="2:4" x14ac:dyDescent="0.25">
      <c r="B350">
        <v>1989</v>
      </c>
      <c r="C350">
        <v>1</v>
      </c>
    </row>
    <row r="351" spans="2:4" x14ac:dyDescent="0.25">
      <c r="B351">
        <v>1990</v>
      </c>
      <c r="C351">
        <v>1</v>
      </c>
    </row>
    <row r="352" spans="2:4" x14ac:dyDescent="0.25">
      <c r="B352">
        <v>1991</v>
      </c>
      <c r="C352">
        <v>1</v>
      </c>
    </row>
    <row r="353" spans="2:3" x14ac:dyDescent="0.25">
      <c r="B353">
        <v>1992</v>
      </c>
      <c r="C353">
        <v>1</v>
      </c>
    </row>
    <row r="354" spans="2:3" x14ac:dyDescent="0.25">
      <c r="B354">
        <v>1993</v>
      </c>
      <c r="C354">
        <v>1</v>
      </c>
    </row>
    <row r="355" spans="2:3" x14ac:dyDescent="0.25">
      <c r="B355">
        <v>1994</v>
      </c>
      <c r="C355">
        <v>1</v>
      </c>
    </row>
    <row r="356" spans="2:3" x14ac:dyDescent="0.25">
      <c r="B356">
        <v>1995</v>
      </c>
      <c r="C356">
        <v>1</v>
      </c>
    </row>
    <row r="357" spans="2:3" x14ac:dyDescent="0.25">
      <c r="B357">
        <v>1996</v>
      </c>
      <c r="C357">
        <v>1</v>
      </c>
    </row>
    <row r="358" spans="2:3" x14ac:dyDescent="0.25">
      <c r="B358">
        <v>1997</v>
      </c>
      <c r="C358">
        <v>1</v>
      </c>
    </row>
    <row r="359" spans="2:3" x14ac:dyDescent="0.25">
      <c r="B359">
        <v>1998</v>
      </c>
      <c r="C359">
        <v>1</v>
      </c>
    </row>
    <row r="360" spans="2:3" x14ac:dyDescent="0.25">
      <c r="B360">
        <v>1999</v>
      </c>
      <c r="C360">
        <v>1</v>
      </c>
    </row>
    <row r="361" spans="2:3" x14ac:dyDescent="0.25">
      <c r="B361">
        <v>2000</v>
      </c>
      <c r="C361">
        <v>1</v>
      </c>
    </row>
    <row r="362" spans="2:3" x14ac:dyDescent="0.25">
      <c r="B362">
        <v>2001</v>
      </c>
      <c r="C362">
        <v>1</v>
      </c>
    </row>
    <row r="363" spans="2:3" x14ac:dyDescent="0.25">
      <c r="B363">
        <v>2002</v>
      </c>
      <c r="C363">
        <v>1</v>
      </c>
    </row>
    <row r="364" spans="2:3" x14ac:dyDescent="0.25">
      <c r="B364">
        <v>2003</v>
      </c>
      <c r="C364">
        <v>1</v>
      </c>
    </row>
    <row r="365" spans="2:3" x14ac:dyDescent="0.25">
      <c r="B365">
        <v>2004</v>
      </c>
      <c r="C365">
        <v>1</v>
      </c>
    </row>
    <row r="366" spans="2:3" x14ac:dyDescent="0.25">
      <c r="B366">
        <v>2005</v>
      </c>
      <c r="C366">
        <v>1</v>
      </c>
    </row>
    <row r="367" spans="2:3" x14ac:dyDescent="0.25">
      <c r="B367">
        <v>2006</v>
      </c>
      <c r="C367">
        <v>1</v>
      </c>
    </row>
    <row r="368" spans="2:3" x14ac:dyDescent="0.25">
      <c r="B368">
        <v>2007</v>
      </c>
      <c r="C368">
        <v>1</v>
      </c>
    </row>
    <row r="369" spans="1:5" x14ac:dyDescent="0.25">
      <c r="B369">
        <v>2008</v>
      </c>
      <c r="C369">
        <v>1</v>
      </c>
    </row>
    <row r="370" spans="1:5" x14ac:dyDescent="0.25">
      <c r="B370">
        <v>2009</v>
      </c>
      <c r="C370">
        <v>1</v>
      </c>
    </row>
    <row r="371" spans="1:5" x14ac:dyDescent="0.25">
      <c r="B371">
        <v>2010</v>
      </c>
      <c r="C371">
        <v>1</v>
      </c>
    </row>
    <row r="372" spans="1:5" x14ac:dyDescent="0.25">
      <c r="B372">
        <v>2011</v>
      </c>
      <c r="C372">
        <v>1</v>
      </c>
    </row>
    <row r="373" spans="1:5" x14ac:dyDescent="0.25">
      <c r="B373">
        <v>2012</v>
      </c>
      <c r="C373">
        <v>1</v>
      </c>
    </row>
    <row r="374" spans="1:5" x14ac:dyDescent="0.25">
      <c r="B374">
        <v>2013</v>
      </c>
      <c r="C374">
        <v>1</v>
      </c>
    </row>
    <row r="375" spans="1:5" x14ac:dyDescent="0.25">
      <c r="B375">
        <v>2014</v>
      </c>
      <c r="C375">
        <v>1</v>
      </c>
    </row>
    <row r="376" spans="1:5" x14ac:dyDescent="0.25">
      <c r="B376">
        <v>2015</v>
      </c>
      <c r="C376">
        <v>1</v>
      </c>
    </row>
    <row r="377" spans="1:5" x14ac:dyDescent="0.25">
      <c r="B377">
        <v>2016</v>
      </c>
      <c r="C377">
        <v>1</v>
      </c>
    </row>
    <row r="378" spans="1:5" x14ac:dyDescent="0.25">
      <c r="B378">
        <v>2017</v>
      </c>
      <c r="C378">
        <v>1</v>
      </c>
    </row>
    <row r="379" spans="1:5" x14ac:dyDescent="0.25">
      <c r="A379" t="s">
        <v>62</v>
      </c>
    </row>
    <row r="380" spans="1:5" x14ac:dyDescent="0.25">
      <c r="B380" t="s">
        <v>141</v>
      </c>
      <c r="C380" t="s">
        <v>44</v>
      </c>
      <c r="D380" t="s">
        <v>142</v>
      </c>
      <c r="E380" t="s">
        <v>143</v>
      </c>
    </row>
    <row r="383" spans="1:5" x14ac:dyDescent="0.25">
      <c r="A383" t="s">
        <v>61</v>
      </c>
      <c r="B383">
        <v>1</v>
      </c>
      <c r="C383">
        <v>2</v>
      </c>
      <c r="D383">
        <v>3</v>
      </c>
    </row>
    <row r="385" spans="1:14" x14ac:dyDescent="0.25">
      <c r="A385" t="s">
        <v>141</v>
      </c>
      <c r="B385" t="s">
        <v>144</v>
      </c>
      <c r="C385" t="s">
        <v>145</v>
      </c>
      <c r="D385" t="s">
        <v>145</v>
      </c>
      <c r="E385" t="s">
        <v>145</v>
      </c>
    </row>
    <row r="387" spans="1:14" x14ac:dyDescent="0.25">
      <c r="A387" t="s">
        <v>128</v>
      </c>
      <c r="C387">
        <v>4</v>
      </c>
      <c r="D387">
        <v>5</v>
      </c>
      <c r="E387">
        <v>6</v>
      </c>
      <c r="F387">
        <v>7</v>
      </c>
      <c r="G387">
        <v>8</v>
      </c>
      <c r="H387">
        <v>9</v>
      </c>
      <c r="I387">
        <v>10</v>
      </c>
      <c r="J387">
        <v>11</v>
      </c>
      <c r="K387">
        <v>12</v>
      </c>
      <c r="L387">
        <v>13</v>
      </c>
    </row>
    <row r="388" spans="1:14" x14ac:dyDescent="0.25">
      <c r="A388" t="s">
        <v>146</v>
      </c>
      <c r="C388" s="5">
        <v>36892</v>
      </c>
      <c r="D388" s="5">
        <v>36892</v>
      </c>
      <c r="E388" s="5">
        <v>36892</v>
      </c>
      <c r="F388" s="5">
        <v>36892</v>
      </c>
      <c r="G388" s="5">
        <v>36892</v>
      </c>
      <c r="H388" s="5">
        <v>36892</v>
      </c>
      <c r="I388" s="5">
        <v>36892</v>
      </c>
      <c r="J388" s="5">
        <v>36892</v>
      </c>
      <c r="K388" s="5">
        <v>36892</v>
      </c>
      <c r="L388" s="5">
        <v>36892</v>
      </c>
      <c r="M388" s="5"/>
      <c r="N388" s="5"/>
    </row>
    <row r="389" spans="1:14" x14ac:dyDescent="0.25">
      <c r="A389" t="s">
        <v>147</v>
      </c>
      <c r="C389" t="s">
        <v>148</v>
      </c>
      <c r="D389" t="s">
        <v>148</v>
      </c>
      <c r="E389" t="s">
        <v>148</v>
      </c>
      <c r="F389" t="s">
        <v>148</v>
      </c>
      <c r="G389" t="s">
        <v>148</v>
      </c>
      <c r="H389" t="s">
        <v>148</v>
      </c>
      <c r="I389" t="s">
        <v>148</v>
      </c>
      <c r="J389" t="s">
        <v>148</v>
      </c>
      <c r="K389" t="s">
        <v>148</v>
      </c>
      <c r="L389" t="s">
        <v>148</v>
      </c>
    </row>
    <row r="390" spans="1:14" x14ac:dyDescent="0.25">
      <c r="A390" t="s">
        <v>149</v>
      </c>
      <c r="B390" t="s">
        <v>150</v>
      </c>
      <c r="C390">
        <v>1</v>
      </c>
      <c r="D390">
        <v>1</v>
      </c>
      <c r="E390">
        <v>1</v>
      </c>
      <c r="F390">
        <v>1</v>
      </c>
      <c r="G390">
        <v>1</v>
      </c>
      <c r="H390">
        <v>1</v>
      </c>
      <c r="I390">
        <v>1</v>
      </c>
      <c r="J390">
        <v>1</v>
      </c>
      <c r="K390">
        <v>1</v>
      </c>
      <c r="L390">
        <v>1</v>
      </c>
    </row>
    <row r="391" spans="1:14" x14ac:dyDescent="0.25">
      <c r="B391" t="s">
        <v>151</v>
      </c>
    </row>
    <row r="393" spans="1:14" x14ac:dyDescent="0.25">
      <c r="B393">
        <v>1987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</row>
    <row r="394" spans="1:14" x14ac:dyDescent="0.25">
      <c r="B394">
        <v>1988</v>
      </c>
      <c r="C394">
        <v>401246</v>
      </c>
      <c r="D394">
        <v>858012</v>
      </c>
      <c r="E394">
        <v>308065</v>
      </c>
      <c r="F394">
        <v>57103</v>
      </c>
      <c r="G394">
        <v>32532</v>
      </c>
      <c r="H394">
        <v>70426</v>
      </c>
      <c r="I394">
        <v>36713</v>
      </c>
      <c r="J394">
        <v>23586</v>
      </c>
      <c r="K394">
        <v>18401</v>
      </c>
      <c r="L394">
        <v>24278</v>
      </c>
    </row>
    <row r="395" spans="1:14" x14ac:dyDescent="0.25">
      <c r="B395">
        <v>1989</v>
      </c>
      <c r="C395">
        <v>201284</v>
      </c>
      <c r="D395">
        <v>232808</v>
      </c>
      <c r="E395">
        <v>381417</v>
      </c>
      <c r="F395">
        <v>188456</v>
      </c>
      <c r="G395">
        <v>46448</v>
      </c>
      <c r="H395">
        <v>25798</v>
      </c>
      <c r="I395">
        <v>32819</v>
      </c>
      <c r="J395">
        <v>17439</v>
      </c>
      <c r="K395">
        <v>10373</v>
      </c>
      <c r="L395">
        <v>9081</v>
      </c>
    </row>
    <row r="396" spans="1:14" x14ac:dyDescent="0.25">
      <c r="B396">
        <v>1990</v>
      </c>
      <c r="C396">
        <v>655361</v>
      </c>
      <c r="D396">
        <v>179364</v>
      </c>
      <c r="E396">
        <v>278836</v>
      </c>
      <c r="F396">
        <v>592982</v>
      </c>
      <c r="G396">
        <v>179665</v>
      </c>
      <c r="H396">
        <v>22182</v>
      </c>
      <c r="I396">
        <v>21768</v>
      </c>
      <c r="J396">
        <v>13080</v>
      </c>
      <c r="K396">
        <v>9941</v>
      </c>
      <c r="L396">
        <v>1989</v>
      </c>
    </row>
    <row r="397" spans="1:14" x14ac:dyDescent="0.25">
      <c r="B397">
        <v>1991</v>
      </c>
      <c r="C397">
        <v>132235</v>
      </c>
      <c r="D397">
        <v>258591</v>
      </c>
      <c r="E397">
        <v>94373</v>
      </c>
      <c r="F397">
        <v>191054</v>
      </c>
      <c r="G397">
        <v>514403</v>
      </c>
      <c r="H397">
        <v>79353</v>
      </c>
      <c r="I397">
        <v>37618</v>
      </c>
      <c r="J397">
        <v>9394</v>
      </c>
      <c r="K397">
        <v>12636</v>
      </c>
      <c r="L397">
        <v>0</v>
      </c>
    </row>
    <row r="398" spans="1:14" x14ac:dyDescent="0.25">
      <c r="B398">
        <v>1992</v>
      </c>
      <c r="C398">
        <v>1049990</v>
      </c>
      <c r="D398">
        <v>354521</v>
      </c>
      <c r="E398">
        <v>319866</v>
      </c>
      <c r="F398">
        <v>89825</v>
      </c>
      <c r="G398">
        <v>138333</v>
      </c>
      <c r="H398">
        <v>256921</v>
      </c>
      <c r="I398">
        <v>21290</v>
      </c>
      <c r="J398">
        <v>9866</v>
      </c>
      <c r="K398">
        <v>0</v>
      </c>
      <c r="L398">
        <v>9327</v>
      </c>
    </row>
    <row r="399" spans="1:14" x14ac:dyDescent="0.25">
      <c r="B399">
        <v>1993</v>
      </c>
      <c r="C399">
        <v>830608</v>
      </c>
      <c r="D399">
        <v>729556</v>
      </c>
      <c r="E399">
        <v>158778</v>
      </c>
      <c r="F399">
        <v>130781</v>
      </c>
      <c r="G399">
        <v>54156</v>
      </c>
      <c r="H399">
        <v>96330</v>
      </c>
      <c r="I399">
        <v>96649</v>
      </c>
      <c r="J399">
        <v>24542</v>
      </c>
      <c r="K399">
        <v>1130</v>
      </c>
      <c r="L399">
        <v>1130</v>
      </c>
    </row>
    <row r="400" spans="1:14" x14ac:dyDescent="0.25">
      <c r="B400">
        <v>1994</v>
      </c>
      <c r="C400">
        <v>505279</v>
      </c>
      <c r="D400">
        <v>882868</v>
      </c>
      <c r="E400">
        <v>496297</v>
      </c>
      <c r="F400">
        <v>66963</v>
      </c>
      <c r="G400">
        <v>58295</v>
      </c>
      <c r="H400">
        <v>106172</v>
      </c>
      <c r="I400">
        <v>48874</v>
      </c>
      <c r="J400">
        <v>36201</v>
      </c>
      <c r="K400">
        <v>0</v>
      </c>
      <c r="L400">
        <v>4224</v>
      </c>
    </row>
    <row r="401" spans="2:12" x14ac:dyDescent="0.25">
      <c r="B401">
        <v>1995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</row>
    <row r="402" spans="2:12" x14ac:dyDescent="0.25">
      <c r="B402">
        <v>1996</v>
      </c>
      <c r="C402">
        <v>133810</v>
      </c>
      <c r="D402">
        <v>761581</v>
      </c>
      <c r="E402">
        <v>277893</v>
      </c>
      <c r="F402">
        <v>385027</v>
      </c>
      <c r="G402">
        <v>176906</v>
      </c>
      <c r="H402">
        <v>98150</v>
      </c>
      <c r="I402">
        <v>48503</v>
      </c>
      <c r="J402">
        <v>16226</v>
      </c>
      <c r="K402">
        <v>29390</v>
      </c>
      <c r="L402">
        <v>47945</v>
      </c>
    </row>
    <row r="403" spans="2:12" x14ac:dyDescent="0.25">
      <c r="B403">
        <v>1997</v>
      </c>
      <c r="C403">
        <v>270706</v>
      </c>
      <c r="D403">
        <v>133667</v>
      </c>
      <c r="E403">
        <v>468678</v>
      </c>
      <c r="F403">
        <v>269888</v>
      </c>
      <c r="G403">
        <v>325664</v>
      </c>
      <c r="H403">
        <v>217421</v>
      </c>
      <c r="I403">
        <v>92979</v>
      </c>
      <c r="J403">
        <v>55494</v>
      </c>
      <c r="K403">
        <v>39048</v>
      </c>
      <c r="L403">
        <v>30028</v>
      </c>
    </row>
    <row r="404" spans="2:12" x14ac:dyDescent="0.25">
      <c r="B404">
        <v>1998</v>
      </c>
      <c r="C404">
        <v>601783</v>
      </c>
      <c r="D404">
        <v>81055</v>
      </c>
      <c r="E404">
        <v>57366</v>
      </c>
      <c r="F404">
        <v>287046</v>
      </c>
      <c r="G404">
        <v>155998</v>
      </c>
      <c r="H404">
        <v>203382</v>
      </c>
      <c r="I404">
        <v>105730</v>
      </c>
      <c r="J404">
        <v>35469</v>
      </c>
      <c r="K404">
        <v>27373</v>
      </c>
      <c r="L404">
        <v>14234</v>
      </c>
    </row>
    <row r="405" spans="2:12" x14ac:dyDescent="0.25">
      <c r="B405">
        <v>1999</v>
      </c>
      <c r="C405">
        <v>255937</v>
      </c>
      <c r="D405">
        <v>1081504</v>
      </c>
      <c r="E405">
        <v>103344</v>
      </c>
      <c r="F405">
        <v>51786</v>
      </c>
      <c r="G405">
        <v>135246</v>
      </c>
      <c r="H405">
        <v>70514</v>
      </c>
      <c r="I405">
        <v>101626</v>
      </c>
      <c r="J405">
        <v>53935</v>
      </c>
      <c r="K405">
        <v>17414</v>
      </c>
      <c r="L405">
        <v>13636</v>
      </c>
    </row>
    <row r="406" spans="2:12" x14ac:dyDescent="0.25">
      <c r="B406">
        <v>2000</v>
      </c>
      <c r="C406">
        <v>839491</v>
      </c>
      <c r="D406">
        <v>239064</v>
      </c>
      <c r="E406">
        <v>605858</v>
      </c>
      <c r="F406">
        <v>88214</v>
      </c>
      <c r="G406">
        <v>43353</v>
      </c>
      <c r="H406">
        <v>165716</v>
      </c>
      <c r="I406">
        <v>89916</v>
      </c>
      <c r="J406">
        <v>121345</v>
      </c>
      <c r="K406">
        <v>77600</v>
      </c>
      <c r="L406">
        <v>21542</v>
      </c>
    </row>
    <row r="407" spans="2:12" x14ac:dyDescent="0.25">
      <c r="B407">
        <v>2001</v>
      </c>
      <c r="C407">
        <v>966960</v>
      </c>
      <c r="D407">
        <v>1316413</v>
      </c>
      <c r="E407">
        <v>191001</v>
      </c>
      <c r="F407">
        <v>482418</v>
      </c>
      <c r="G407">
        <v>34377</v>
      </c>
      <c r="H407">
        <v>15727</v>
      </c>
      <c r="I407">
        <v>37940</v>
      </c>
      <c r="J407">
        <v>14320</v>
      </c>
      <c r="K407">
        <v>15413</v>
      </c>
      <c r="L407">
        <v>14668</v>
      </c>
    </row>
    <row r="408" spans="2:12" x14ac:dyDescent="0.25">
      <c r="B408">
        <v>2002</v>
      </c>
      <c r="C408">
        <v>287004</v>
      </c>
      <c r="D408">
        <v>217441</v>
      </c>
      <c r="E408">
        <v>260497</v>
      </c>
      <c r="F408">
        <v>161049</v>
      </c>
      <c r="G408">
        <v>345852</v>
      </c>
      <c r="H408">
        <v>62451</v>
      </c>
      <c r="I408">
        <v>57105</v>
      </c>
      <c r="J408">
        <v>38405</v>
      </c>
      <c r="K408">
        <v>46044</v>
      </c>
      <c r="L408">
        <v>38114</v>
      </c>
    </row>
    <row r="409" spans="2:12" x14ac:dyDescent="0.25">
      <c r="B409">
        <v>2003</v>
      </c>
      <c r="C409">
        <v>1919368</v>
      </c>
      <c r="D409">
        <v>553149</v>
      </c>
      <c r="E409">
        <v>205656</v>
      </c>
      <c r="F409">
        <v>262362</v>
      </c>
      <c r="G409">
        <v>153037</v>
      </c>
      <c r="H409">
        <v>276199</v>
      </c>
      <c r="I409">
        <v>99206</v>
      </c>
      <c r="J409">
        <v>47621</v>
      </c>
      <c r="K409">
        <v>55126</v>
      </c>
      <c r="L409">
        <v>18798</v>
      </c>
    </row>
    <row r="410" spans="2:12" x14ac:dyDescent="0.25">
      <c r="B410">
        <v>2004</v>
      </c>
      <c r="C410">
        <v>1434976</v>
      </c>
      <c r="D410">
        <v>2058222</v>
      </c>
      <c r="E410">
        <v>330800</v>
      </c>
      <c r="F410">
        <v>109146</v>
      </c>
      <c r="G410">
        <v>100785</v>
      </c>
      <c r="H410">
        <v>38693</v>
      </c>
      <c r="I410">
        <v>45582</v>
      </c>
      <c r="J410">
        <v>7039</v>
      </c>
      <c r="K410">
        <v>6362</v>
      </c>
      <c r="L410">
        <v>7509</v>
      </c>
    </row>
    <row r="411" spans="2:12" x14ac:dyDescent="0.25">
      <c r="B411">
        <v>2005</v>
      </c>
      <c r="C411">
        <v>713730</v>
      </c>
      <c r="D411">
        <v>1022326</v>
      </c>
      <c r="E411">
        <v>1046657</v>
      </c>
      <c r="F411">
        <v>171326</v>
      </c>
      <c r="G411">
        <v>62429</v>
      </c>
      <c r="H411">
        <v>44313</v>
      </c>
      <c r="I411">
        <v>10947</v>
      </c>
      <c r="J411">
        <v>23942</v>
      </c>
      <c r="K411">
        <v>12669</v>
      </c>
      <c r="L411">
        <v>0</v>
      </c>
    </row>
    <row r="412" spans="2:12" x14ac:dyDescent="0.25">
      <c r="B412">
        <v>2006</v>
      </c>
      <c r="C412">
        <v>443877</v>
      </c>
      <c r="D412">
        <v>344983</v>
      </c>
      <c r="E412">
        <v>818738</v>
      </c>
      <c r="F412">
        <v>1220902</v>
      </c>
      <c r="G412">
        <v>281448</v>
      </c>
      <c r="H412">
        <v>122183</v>
      </c>
      <c r="I412">
        <v>129588</v>
      </c>
      <c r="J412">
        <v>73339</v>
      </c>
      <c r="K412">
        <v>65287</v>
      </c>
      <c r="L412">
        <v>10115</v>
      </c>
    </row>
    <row r="413" spans="2:12" x14ac:dyDescent="0.25">
      <c r="B413">
        <v>2007</v>
      </c>
      <c r="C413">
        <v>608205</v>
      </c>
      <c r="D413">
        <v>1059597</v>
      </c>
      <c r="E413">
        <v>410145</v>
      </c>
      <c r="F413">
        <v>424525</v>
      </c>
      <c r="G413">
        <v>693423</v>
      </c>
      <c r="H413">
        <v>95997</v>
      </c>
      <c r="I413">
        <v>123748</v>
      </c>
      <c r="J413">
        <v>48773</v>
      </c>
      <c r="K413">
        <v>955</v>
      </c>
      <c r="L413">
        <v>0</v>
      </c>
    </row>
    <row r="414" spans="2:12" x14ac:dyDescent="0.25">
      <c r="B414">
        <v>2008</v>
      </c>
      <c r="C414">
        <v>456773</v>
      </c>
      <c r="D414">
        <v>289260</v>
      </c>
      <c r="E414">
        <v>541585</v>
      </c>
      <c r="F414">
        <v>309443</v>
      </c>
      <c r="G414">
        <v>402889</v>
      </c>
      <c r="H414">
        <v>702708</v>
      </c>
      <c r="I414">
        <v>221626</v>
      </c>
      <c r="J414">
        <v>244772</v>
      </c>
      <c r="K414">
        <v>13997</v>
      </c>
      <c r="L414">
        <v>22113</v>
      </c>
    </row>
    <row r="415" spans="2:12" x14ac:dyDescent="0.25">
      <c r="B415">
        <v>2009</v>
      </c>
      <c r="C415">
        <v>196127</v>
      </c>
      <c r="D415">
        <v>416862</v>
      </c>
      <c r="E415">
        <v>288156</v>
      </c>
      <c r="F415">
        <v>457659</v>
      </c>
      <c r="G415">
        <v>266975</v>
      </c>
      <c r="H415">
        <v>225747</v>
      </c>
      <c r="I415">
        <v>168960</v>
      </c>
      <c r="J415">
        <v>29922</v>
      </c>
      <c r="K415">
        <v>26281</v>
      </c>
      <c r="L415">
        <v>17790</v>
      </c>
    </row>
    <row r="416" spans="2:12" x14ac:dyDescent="0.25">
      <c r="B416">
        <v>2010</v>
      </c>
      <c r="C416">
        <v>315941</v>
      </c>
      <c r="D416">
        <v>490653</v>
      </c>
      <c r="E416">
        <v>554818</v>
      </c>
      <c r="F416">
        <v>271445</v>
      </c>
      <c r="G416">
        <v>327275</v>
      </c>
      <c r="H416">
        <v>149143</v>
      </c>
      <c r="I416">
        <v>83875</v>
      </c>
      <c r="J416">
        <v>156920</v>
      </c>
      <c r="K416">
        <v>36666</v>
      </c>
      <c r="L416">
        <v>13649</v>
      </c>
    </row>
    <row r="417" spans="1:73" x14ac:dyDescent="0.25">
      <c r="B417">
        <v>2011</v>
      </c>
      <c r="C417">
        <v>280582</v>
      </c>
      <c r="D417">
        <v>228857</v>
      </c>
      <c r="E417">
        <v>304885</v>
      </c>
      <c r="F417">
        <v>296254</v>
      </c>
      <c r="G417">
        <v>138686</v>
      </c>
      <c r="H417">
        <v>301285</v>
      </c>
      <c r="I417">
        <v>60997</v>
      </c>
      <c r="J417">
        <v>141323</v>
      </c>
      <c r="K417">
        <v>97412</v>
      </c>
      <c r="L417">
        <v>37006</v>
      </c>
    </row>
    <row r="418" spans="1:73" x14ac:dyDescent="0.25">
      <c r="B418">
        <v>2012</v>
      </c>
      <c r="C418">
        <v>977323</v>
      </c>
      <c r="D418">
        <v>434876</v>
      </c>
      <c r="E418">
        <v>313742</v>
      </c>
      <c r="F418">
        <v>272140</v>
      </c>
      <c r="G418">
        <v>239320</v>
      </c>
      <c r="H418">
        <v>154581</v>
      </c>
      <c r="I418">
        <v>175088</v>
      </c>
      <c r="J418">
        <v>84582</v>
      </c>
      <c r="K418">
        <v>92435</v>
      </c>
      <c r="L418">
        <v>89376</v>
      </c>
    </row>
    <row r="419" spans="1:73" x14ac:dyDescent="0.25">
      <c r="B419">
        <v>2013</v>
      </c>
      <c r="C419">
        <v>781100</v>
      </c>
      <c r="D419">
        <v>631400</v>
      </c>
      <c r="E419">
        <v>166600</v>
      </c>
      <c r="F419">
        <v>127000</v>
      </c>
      <c r="G419">
        <v>142000</v>
      </c>
      <c r="H419">
        <v>110100</v>
      </c>
      <c r="I419">
        <v>97000</v>
      </c>
      <c r="J419">
        <v>74300</v>
      </c>
      <c r="K419">
        <v>69500</v>
      </c>
      <c r="L419">
        <v>43400</v>
      </c>
      <c r="AW419" t="s">
        <v>128</v>
      </c>
      <c r="AX419">
        <v>3</v>
      </c>
      <c r="AY419">
        <v>4</v>
      </c>
      <c r="AZ419">
        <v>5</v>
      </c>
      <c r="BA419">
        <v>6</v>
      </c>
      <c r="BB419">
        <v>7</v>
      </c>
      <c r="BC419">
        <v>8</v>
      </c>
      <c r="BD419">
        <v>9</v>
      </c>
      <c r="BE419">
        <v>10</v>
      </c>
      <c r="BF419">
        <v>11</v>
      </c>
      <c r="BG419">
        <v>12</v>
      </c>
      <c r="BH419">
        <v>13</v>
      </c>
      <c r="BJ419" t="s">
        <v>128</v>
      </c>
      <c r="BK419">
        <v>3</v>
      </c>
      <c r="BL419">
        <v>4</v>
      </c>
      <c r="BM419">
        <v>5</v>
      </c>
      <c r="BN419">
        <v>6</v>
      </c>
      <c r="BO419">
        <v>7</v>
      </c>
      <c r="BP419">
        <v>8</v>
      </c>
      <c r="BQ419">
        <v>9</v>
      </c>
      <c r="BR419">
        <v>10</v>
      </c>
      <c r="BS419">
        <v>11</v>
      </c>
      <c r="BT419">
        <v>12</v>
      </c>
      <c r="BU419">
        <v>13</v>
      </c>
    </row>
    <row r="420" spans="1:73" x14ac:dyDescent="0.25">
      <c r="B420">
        <v>2014</v>
      </c>
      <c r="C420">
        <v>314865</v>
      </c>
      <c r="D420">
        <v>218715</v>
      </c>
      <c r="E420">
        <v>344981</v>
      </c>
      <c r="F420">
        <v>151631</v>
      </c>
      <c r="G420">
        <v>132767</v>
      </c>
      <c r="H420">
        <v>120756</v>
      </c>
      <c r="I420">
        <v>118377</v>
      </c>
      <c r="J420">
        <v>89555</v>
      </c>
      <c r="K420">
        <v>74602</v>
      </c>
      <c r="L420">
        <v>48695</v>
      </c>
      <c r="AW420">
        <v>1987</v>
      </c>
      <c r="AX420">
        <v>529827</v>
      </c>
      <c r="AY420">
        <v>988964</v>
      </c>
      <c r="AZ420">
        <v>300667</v>
      </c>
      <c r="BA420">
        <v>84600</v>
      </c>
      <c r="BB420">
        <v>69136</v>
      </c>
      <c r="BC420">
        <v>107462</v>
      </c>
      <c r="BD420">
        <v>42633</v>
      </c>
      <c r="BE420">
        <v>38033</v>
      </c>
      <c r="BF420">
        <v>26407</v>
      </c>
      <c r="BG420">
        <v>34262</v>
      </c>
      <c r="BH420">
        <v>34291</v>
      </c>
      <c r="BJ420">
        <v>1987</v>
      </c>
      <c r="BK420">
        <f>AX420/1000</f>
        <v>529.827</v>
      </c>
      <c r="BL420">
        <f t="shared" ref="BL420:BU435" si="4">AY420/1000</f>
        <v>988.96400000000006</v>
      </c>
      <c r="BM420">
        <f t="shared" si="4"/>
        <v>300.66699999999997</v>
      </c>
      <c r="BN420">
        <f t="shared" si="4"/>
        <v>84.6</v>
      </c>
      <c r="BO420">
        <f t="shared" si="4"/>
        <v>69.135999999999996</v>
      </c>
      <c r="BP420">
        <f t="shared" si="4"/>
        <v>107.462</v>
      </c>
      <c r="BQ420">
        <f t="shared" si="4"/>
        <v>42.633000000000003</v>
      </c>
      <c r="BR420">
        <f t="shared" si="4"/>
        <v>38.033000000000001</v>
      </c>
      <c r="BS420">
        <f t="shared" si="4"/>
        <v>26.407</v>
      </c>
      <c r="BT420">
        <f t="shared" si="4"/>
        <v>34.262</v>
      </c>
      <c r="BU420">
        <f t="shared" si="4"/>
        <v>34.290999999999997</v>
      </c>
    </row>
    <row r="421" spans="1:73" x14ac:dyDescent="0.25">
      <c r="B421">
        <v>2015</v>
      </c>
      <c r="C421">
        <v>90269</v>
      </c>
      <c r="D421">
        <v>330084</v>
      </c>
      <c r="E421">
        <v>260919</v>
      </c>
      <c r="F421">
        <v>259079</v>
      </c>
      <c r="G421">
        <v>187905</v>
      </c>
      <c r="H421">
        <v>111955</v>
      </c>
      <c r="I421">
        <v>91629</v>
      </c>
      <c r="J421">
        <v>37855</v>
      </c>
      <c r="K421">
        <v>76680</v>
      </c>
      <c r="L421">
        <v>30366</v>
      </c>
      <c r="AW421">
        <v>1988</v>
      </c>
      <c r="AX421">
        <v>270995</v>
      </c>
      <c r="AY421">
        <v>476418</v>
      </c>
      <c r="AZ421">
        <v>852471</v>
      </c>
      <c r="BA421">
        <v>214846</v>
      </c>
      <c r="BB421">
        <v>56989</v>
      </c>
      <c r="BC421">
        <v>43832</v>
      </c>
      <c r="BD421">
        <v>53486</v>
      </c>
      <c r="BE421">
        <v>24149</v>
      </c>
      <c r="BF421">
        <v>21190</v>
      </c>
      <c r="BG421">
        <v>14257</v>
      </c>
      <c r="BH421">
        <v>36994</v>
      </c>
      <c r="BJ421">
        <v>1988</v>
      </c>
      <c r="BK421">
        <f t="shared" ref="BK421:BK451" si="5">AX421/1000</f>
        <v>270.995</v>
      </c>
      <c r="BL421">
        <f t="shared" si="4"/>
        <v>476.41800000000001</v>
      </c>
      <c r="BM421">
        <f t="shared" si="4"/>
        <v>852.471</v>
      </c>
      <c r="BN421">
        <f t="shared" si="4"/>
        <v>214.846</v>
      </c>
      <c r="BO421">
        <f t="shared" si="4"/>
        <v>56.988999999999997</v>
      </c>
      <c r="BP421">
        <f t="shared" si="4"/>
        <v>43.832000000000001</v>
      </c>
      <c r="BQ421">
        <f t="shared" si="4"/>
        <v>53.485999999999997</v>
      </c>
      <c r="BR421">
        <f t="shared" si="4"/>
        <v>24.149000000000001</v>
      </c>
      <c r="BS421">
        <f t="shared" si="4"/>
        <v>21.19</v>
      </c>
      <c r="BT421">
        <f t="shared" si="4"/>
        <v>14.257</v>
      </c>
      <c r="BU421">
        <f t="shared" si="4"/>
        <v>36.994</v>
      </c>
    </row>
    <row r="422" spans="1:73" x14ac:dyDescent="0.25">
      <c r="B422">
        <v>2016</v>
      </c>
      <c r="C422">
        <v>164221</v>
      </c>
      <c r="D422">
        <v>174507</v>
      </c>
      <c r="E422">
        <v>312350</v>
      </c>
      <c r="F422">
        <v>225836</v>
      </c>
      <c r="G422">
        <v>215207</v>
      </c>
      <c r="H422">
        <v>93743</v>
      </c>
      <c r="I422">
        <v>62753</v>
      </c>
      <c r="J422">
        <v>75339</v>
      </c>
      <c r="K422">
        <v>41961</v>
      </c>
      <c r="L422">
        <v>15696</v>
      </c>
      <c r="AW422">
        <v>1989</v>
      </c>
      <c r="AX422">
        <v>447329</v>
      </c>
      <c r="AY422">
        <v>240684</v>
      </c>
      <c r="AZ422">
        <v>391813</v>
      </c>
      <c r="BA422">
        <v>676970</v>
      </c>
      <c r="BB422">
        <v>128704</v>
      </c>
      <c r="BC422">
        <v>29838</v>
      </c>
      <c r="BD422">
        <v>20623</v>
      </c>
      <c r="BE422">
        <v>18025</v>
      </c>
      <c r="BF422">
        <v>10183</v>
      </c>
      <c r="BG422">
        <v>9484</v>
      </c>
      <c r="BH422">
        <v>26102</v>
      </c>
      <c r="BJ422">
        <v>1989</v>
      </c>
      <c r="BK422">
        <f t="shared" si="5"/>
        <v>447.32900000000001</v>
      </c>
      <c r="BL422">
        <f t="shared" si="4"/>
        <v>240.684</v>
      </c>
      <c r="BM422">
        <f t="shared" si="4"/>
        <v>391.81299999999999</v>
      </c>
      <c r="BN422">
        <f t="shared" si="4"/>
        <v>676.97</v>
      </c>
      <c r="BO422">
        <f t="shared" si="4"/>
        <v>128.70400000000001</v>
      </c>
      <c r="BP422">
        <f t="shared" si="4"/>
        <v>29.838000000000001</v>
      </c>
      <c r="BQ422">
        <f t="shared" si="4"/>
        <v>20.623000000000001</v>
      </c>
      <c r="BR422">
        <f t="shared" si="4"/>
        <v>18.024999999999999</v>
      </c>
      <c r="BS422">
        <f t="shared" si="4"/>
        <v>10.183</v>
      </c>
      <c r="BT422">
        <f t="shared" si="4"/>
        <v>9.484</v>
      </c>
      <c r="BU422">
        <f t="shared" si="4"/>
        <v>26.102</v>
      </c>
    </row>
    <row r="423" spans="1:73" x14ac:dyDescent="0.25">
      <c r="B423">
        <v>2017</v>
      </c>
      <c r="C423">
        <v>137217</v>
      </c>
      <c r="D423">
        <v>151937</v>
      </c>
      <c r="E423">
        <v>262488</v>
      </c>
      <c r="F423">
        <v>136801</v>
      </c>
      <c r="G423">
        <v>241382</v>
      </c>
      <c r="H423">
        <v>61220</v>
      </c>
      <c r="I423">
        <v>55869</v>
      </c>
      <c r="J423">
        <v>62805</v>
      </c>
      <c r="K423">
        <v>11435</v>
      </c>
      <c r="L423">
        <v>34181</v>
      </c>
      <c r="AW423">
        <v>1990</v>
      </c>
      <c r="AX423">
        <v>300823</v>
      </c>
      <c r="AY423">
        <v>383254</v>
      </c>
      <c r="AZ423">
        <v>192467</v>
      </c>
      <c r="BA423">
        <v>280674</v>
      </c>
      <c r="BB423">
        <v>433683</v>
      </c>
      <c r="BC423">
        <v>75608</v>
      </c>
      <c r="BD423">
        <v>19303</v>
      </c>
      <c r="BE423">
        <v>13070</v>
      </c>
      <c r="BF423">
        <v>9408</v>
      </c>
      <c r="BG423">
        <v>4694</v>
      </c>
      <c r="BH423">
        <v>26461</v>
      </c>
      <c r="BJ423">
        <v>1990</v>
      </c>
      <c r="BK423">
        <f t="shared" si="5"/>
        <v>300.82299999999998</v>
      </c>
      <c r="BL423">
        <f t="shared" si="4"/>
        <v>383.25400000000002</v>
      </c>
      <c r="BM423">
        <f t="shared" si="4"/>
        <v>192.46700000000001</v>
      </c>
      <c r="BN423">
        <f t="shared" si="4"/>
        <v>280.67399999999998</v>
      </c>
      <c r="BO423">
        <f t="shared" si="4"/>
        <v>433.68299999999999</v>
      </c>
      <c r="BP423">
        <f t="shared" si="4"/>
        <v>75.608000000000004</v>
      </c>
      <c r="BQ423">
        <f t="shared" si="4"/>
        <v>19.303000000000001</v>
      </c>
      <c r="BR423">
        <f t="shared" si="4"/>
        <v>13.07</v>
      </c>
      <c r="BS423">
        <f t="shared" si="4"/>
        <v>9.4079999999999995</v>
      </c>
      <c r="BT423">
        <f t="shared" si="4"/>
        <v>4.694</v>
      </c>
      <c r="BU423">
        <f t="shared" si="4"/>
        <v>26.460999999999999</v>
      </c>
    </row>
    <row r="424" spans="1:73" x14ac:dyDescent="0.25">
      <c r="B424">
        <v>2018</v>
      </c>
      <c r="C424">
        <v>22947</v>
      </c>
      <c r="D424">
        <v>95097</v>
      </c>
      <c r="E424">
        <v>171664</v>
      </c>
      <c r="F424">
        <v>201944</v>
      </c>
      <c r="G424">
        <v>319933</v>
      </c>
      <c r="H424">
        <v>209174</v>
      </c>
      <c r="I424">
        <v>255348</v>
      </c>
      <c r="J424">
        <v>75813</v>
      </c>
      <c r="K424">
        <v>34505</v>
      </c>
      <c r="L424">
        <v>83460</v>
      </c>
      <c r="AW424">
        <v>1991</v>
      </c>
      <c r="AX424">
        <v>840553</v>
      </c>
      <c r="AY424">
        <v>258050</v>
      </c>
      <c r="AZ424">
        <v>292666</v>
      </c>
      <c r="BA424">
        <v>140369</v>
      </c>
      <c r="BB424">
        <v>178351</v>
      </c>
      <c r="BC424">
        <v>243508</v>
      </c>
      <c r="BD424">
        <v>39781</v>
      </c>
      <c r="BE424">
        <v>9719</v>
      </c>
      <c r="BF424">
        <v>7684</v>
      </c>
      <c r="BG424">
        <v>5312</v>
      </c>
      <c r="BH424">
        <v>24859</v>
      </c>
      <c r="BJ424">
        <v>1991</v>
      </c>
      <c r="BK424">
        <f t="shared" si="5"/>
        <v>840.553</v>
      </c>
      <c r="BL424">
        <f t="shared" si="4"/>
        <v>258.05</v>
      </c>
      <c r="BM424">
        <f t="shared" si="4"/>
        <v>292.666</v>
      </c>
      <c r="BN424">
        <f t="shared" si="4"/>
        <v>140.369</v>
      </c>
      <c r="BO424">
        <f t="shared" si="4"/>
        <v>178.351</v>
      </c>
      <c r="BP424">
        <f t="shared" si="4"/>
        <v>243.50800000000001</v>
      </c>
      <c r="BQ424">
        <f t="shared" si="4"/>
        <v>39.780999999999999</v>
      </c>
      <c r="BR424">
        <f t="shared" si="4"/>
        <v>9.7189999999999994</v>
      </c>
      <c r="BS424">
        <f t="shared" si="4"/>
        <v>7.6840000000000002</v>
      </c>
      <c r="BT424">
        <f t="shared" si="4"/>
        <v>5.3120000000000003</v>
      </c>
      <c r="BU424">
        <f t="shared" si="4"/>
        <v>24.859000000000002</v>
      </c>
    </row>
    <row r="425" spans="1:73" x14ac:dyDescent="0.25">
      <c r="AW425">
        <v>1992</v>
      </c>
      <c r="AX425">
        <v>1033108</v>
      </c>
      <c r="AY425">
        <v>676323</v>
      </c>
      <c r="AZ425">
        <v>186912</v>
      </c>
      <c r="BA425">
        <v>183017</v>
      </c>
      <c r="BB425">
        <v>94012</v>
      </c>
      <c r="BC425">
        <v>109036</v>
      </c>
      <c r="BD425">
        <v>116170</v>
      </c>
      <c r="BE425">
        <v>26437</v>
      </c>
      <c r="BF425">
        <v>4863</v>
      </c>
      <c r="BG425">
        <v>4362</v>
      </c>
      <c r="BH425">
        <v>24193</v>
      </c>
      <c r="BJ425">
        <v>1992</v>
      </c>
      <c r="BK425">
        <f t="shared" si="5"/>
        <v>1033.1079999999999</v>
      </c>
      <c r="BL425">
        <f t="shared" si="4"/>
        <v>676.32299999999998</v>
      </c>
      <c r="BM425">
        <f t="shared" si="4"/>
        <v>186.91200000000001</v>
      </c>
      <c r="BN425">
        <f t="shared" si="4"/>
        <v>183.017</v>
      </c>
      <c r="BO425">
        <f t="shared" si="4"/>
        <v>94.012</v>
      </c>
      <c r="BP425">
        <f t="shared" si="4"/>
        <v>109.036</v>
      </c>
      <c r="BQ425">
        <f t="shared" si="4"/>
        <v>116.17</v>
      </c>
      <c r="BR425">
        <f t="shared" si="4"/>
        <v>26.437000000000001</v>
      </c>
      <c r="BS425">
        <f t="shared" si="4"/>
        <v>4.8630000000000004</v>
      </c>
      <c r="BT425">
        <f t="shared" si="4"/>
        <v>4.3620000000000001</v>
      </c>
      <c r="BU425">
        <f t="shared" si="4"/>
        <v>24.193000000000001</v>
      </c>
    </row>
    <row r="426" spans="1:73" x14ac:dyDescent="0.25">
      <c r="B426" t="s">
        <v>152</v>
      </c>
      <c r="C426" t="s">
        <v>153</v>
      </c>
      <c r="D426" t="s">
        <v>154</v>
      </c>
      <c r="AW426">
        <v>1993</v>
      </c>
      <c r="AX426">
        <v>635442</v>
      </c>
      <c r="AY426">
        <v>844675</v>
      </c>
      <c r="AZ426">
        <v>495570</v>
      </c>
      <c r="BA426">
        <v>132705</v>
      </c>
      <c r="BB426">
        <v>110066</v>
      </c>
      <c r="BC426">
        <v>58599</v>
      </c>
      <c r="BD426">
        <v>62268</v>
      </c>
      <c r="BE426">
        <v>54883</v>
      </c>
      <c r="BF426">
        <v>12955</v>
      </c>
      <c r="BG426">
        <v>2765</v>
      </c>
      <c r="BH426">
        <v>23671</v>
      </c>
      <c r="BJ426">
        <v>1993</v>
      </c>
      <c r="BK426">
        <f t="shared" si="5"/>
        <v>635.44200000000001</v>
      </c>
      <c r="BL426">
        <f t="shared" si="4"/>
        <v>844.67499999999995</v>
      </c>
      <c r="BM426">
        <f t="shared" si="4"/>
        <v>495.57</v>
      </c>
      <c r="BN426">
        <f t="shared" si="4"/>
        <v>132.70500000000001</v>
      </c>
      <c r="BO426">
        <f t="shared" si="4"/>
        <v>110.066</v>
      </c>
      <c r="BP426">
        <f t="shared" si="4"/>
        <v>58.598999999999997</v>
      </c>
      <c r="BQ426">
        <f t="shared" si="4"/>
        <v>62.268000000000001</v>
      </c>
      <c r="BR426">
        <f t="shared" si="4"/>
        <v>54.883000000000003</v>
      </c>
      <c r="BS426">
        <f t="shared" si="4"/>
        <v>12.955</v>
      </c>
      <c r="BT426">
        <f t="shared" si="4"/>
        <v>2.7650000000000001</v>
      </c>
      <c r="BU426">
        <f t="shared" si="4"/>
        <v>23.670999999999999</v>
      </c>
    </row>
    <row r="427" spans="1:73" x14ac:dyDescent="0.25">
      <c r="AW427">
        <v>1994</v>
      </c>
      <c r="AX427">
        <v>691732</v>
      </c>
      <c r="AY427">
        <v>526370</v>
      </c>
      <c r="AZ427">
        <v>595605</v>
      </c>
      <c r="BA427">
        <v>360447</v>
      </c>
      <c r="BB427">
        <v>100337</v>
      </c>
      <c r="BC427">
        <v>72508</v>
      </c>
      <c r="BD427">
        <v>40393</v>
      </c>
      <c r="BE427">
        <v>37752</v>
      </c>
      <c r="BF427">
        <v>35186</v>
      </c>
      <c r="BG427">
        <v>7691</v>
      </c>
      <c r="BH427">
        <v>22921</v>
      </c>
      <c r="BJ427">
        <v>1994</v>
      </c>
      <c r="BK427">
        <f t="shared" si="5"/>
        <v>691.73199999999997</v>
      </c>
      <c r="BL427">
        <f t="shared" si="4"/>
        <v>526.37</v>
      </c>
      <c r="BM427">
        <f t="shared" si="4"/>
        <v>595.60500000000002</v>
      </c>
      <c r="BN427">
        <f t="shared" si="4"/>
        <v>360.447</v>
      </c>
      <c r="BO427">
        <f t="shared" si="4"/>
        <v>100.337</v>
      </c>
      <c r="BP427">
        <f t="shared" si="4"/>
        <v>72.507999999999996</v>
      </c>
      <c r="BQ427">
        <f t="shared" si="4"/>
        <v>40.393000000000001</v>
      </c>
      <c r="BR427">
        <f t="shared" si="4"/>
        <v>37.752000000000002</v>
      </c>
      <c r="BS427">
        <f t="shared" si="4"/>
        <v>35.186</v>
      </c>
      <c r="BT427">
        <f t="shared" si="4"/>
        <v>7.6909999999999998</v>
      </c>
      <c r="BU427">
        <f t="shared" si="4"/>
        <v>22.920999999999999</v>
      </c>
    </row>
    <row r="428" spans="1:73" x14ac:dyDescent="0.25">
      <c r="A428" t="s">
        <v>99</v>
      </c>
      <c r="B428" t="s">
        <v>155</v>
      </c>
      <c r="C428" t="s">
        <v>156</v>
      </c>
      <c r="AW428">
        <v>1995</v>
      </c>
      <c r="AX428">
        <v>202712</v>
      </c>
      <c r="AY428">
        <v>498151</v>
      </c>
      <c r="AZ428">
        <v>368788</v>
      </c>
      <c r="BA428">
        <v>403401</v>
      </c>
      <c r="BB428">
        <v>243428</v>
      </c>
      <c r="BC428">
        <v>67160</v>
      </c>
      <c r="BD428">
        <v>46359</v>
      </c>
      <c r="BE428">
        <v>21120</v>
      </c>
      <c r="BF428">
        <v>19307</v>
      </c>
      <c r="BG428">
        <v>17946</v>
      </c>
      <c r="BH428">
        <v>23138</v>
      </c>
      <c r="BJ428">
        <v>1995</v>
      </c>
      <c r="BK428">
        <f t="shared" si="5"/>
        <v>202.71199999999999</v>
      </c>
      <c r="BL428">
        <f t="shared" si="4"/>
        <v>498.15100000000001</v>
      </c>
      <c r="BM428">
        <f t="shared" si="4"/>
        <v>368.78800000000001</v>
      </c>
      <c r="BN428">
        <f t="shared" si="4"/>
        <v>403.40100000000001</v>
      </c>
      <c r="BO428">
        <f t="shared" si="4"/>
        <v>243.428</v>
      </c>
      <c r="BP428">
        <f t="shared" si="4"/>
        <v>67.16</v>
      </c>
      <c r="BQ428">
        <f t="shared" si="4"/>
        <v>46.359000000000002</v>
      </c>
      <c r="BR428">
        <f t="shared" si="4"/>
        <v>21.12</v>
      </c>
      <c r="BS428">
        <f t="shared" si="4"/>
        <v>19.306999999999999</v>
      </c>
      <c r="BT428">
        <f t="shared" si="4"/>
        <v>17.946000000000002</v>
      </c>
      <c r="BU428">
        <f t="shared" si="4"/>
        <v>23.138000000000002</v>
      </c>
    </row>
    <row r="429" spans="1:73" x14ac:dyDescent="0.25">
      <c r="A429" t="s">
        <v>157</v>
      </c>
      <c r="B429" t="s">
        <v>155</v>
      </c>
      <c r="C429" t="s">
        <v>158</v>
      </c>
      <c r="AW429">
        <v>1996</v>
      </c>
      <c r="AX429">
        <v>181394</v>
      </c>
      <c r="AY429">
        <v>163481</v>
      </c>
      <c r="AZ429">
        <v>320629</v>
      </c>
      <c r="BA429">
        <v>251295</v>
      </c>
      <c r="BB429">
        <v>261525</v>
      </c>
      <c r="BC429">
        <v>147501</v>
      </c>
      <c r="BD429">
        <v>40526</v>
      </c>
      <c r="BE429">
        <v>27521</v>
      </c>
      <c r="BF429">
        <v>11026</v>
      </c>
      <c r="BG429">
        <v>8380</v>
      </c>
      <c r="BH429">
        <v>27527</v>
      </c>
      <c r="BJ429">
        <v>1996</v>
      </c>
      <c r="BK429">
        <f t="shared" si="5"/>
        <v>181.39400000000001</v>
      </c>
      <c r="BL429">
        <f t="shared" si="4"/>
        <v>163.48099999999999</v>
      </c>
      <c r="BM429">
        <f t="shared" si="4"/>
        <v>320.62900000000002</v>
      </c>
      <c r="BN429">
        <f t="shared" si="4"/>
        <v>251.29499999999999</v>
      </c>
      <c r="BO429">
        <f t="shared" si="4"/>
        <v>261.52499999999998</v>
      </c>
      <c r="BP429">
        <f t="shared" si="4"/>
        <v>147.501</v>
      </c>
      <c r="BQ429">
        <f t="shared" si="4"/>
        <v>40.526000000000003</v>
      </c>
      <c r="BR429">
        <f t="shared" si="4"/>
        <v>27.521000000000001</v>
      </c>
      <c r="BS429">
        <f t="shared" si="4"/>
        <v>11.026</v>
      </c>
      <c r="BT429">
        <f t="shared" si="4"/>
        <v>8.3800000000000008</v>
      </c>
      <c r="BU429">
        <f t="shared" si="4"/>
        <v>27.527000000000001</v>
      </c>
    </row>
    <row r="430" spans="1:73" x14ac:dyDescent="0.25">
      <c r="A430" t="s">
        <v>159</v>
      </c>
      <c r="B430" t="s">
        <v>155</v>
      </c>
      <c r="C430" t="s">
        <v>160</v>
      </c>
      <c r="AW430">
        <v>1997</v>
      </c>
      <c r="AX430">
        <v>772577</v>
      </c>
      <c r="AY430">
        <v>148960</v>
      </c>
      <c r="AZ430">
        <v>109690</v>
      </c>
      <c r="BA430">
        <v>208393</v>
      </c>
      <c r="BB430">
        <v>162027</v>
      </c>
      <c r="BC430">
        <v>156416</v>
      </c>
      <c r="BD430">
        <v>95854</v>
      </c>
      <c r="BE430">
        <v>22704</v>
      </c>
      <c r="BF430">
        <v>16923</v>
      </c>
      <c r="BG430">
        <v>4464</v>
      </c>
      <c r="BH430">
        <v>22158</v>
      </c>
      <c r="BJ430">
        <v>1997</v>
      </c>
      <c r="BK430">
        <f t="shared" si="5"/>
        <v>772.577</v>
      </c>
      <c r="BL430">
        <f t="shared" si="4"/>
        <v>148.96</v>
      </c>
      <c r="BM430">
        <f t="shared" si="4"/>
        <v>109.69</v>
      </c>
      <c r="BN430">
        <f t="shared" si="4"/>
        <v>208.393</v>
      </c>
      <c r="BO430">
        <f t="shared" si="4"/>
        <v>162.02699999999999</v>
      </c>
      <c r="BP430">
        <f t="shared" si="4"/>
        <v>156.416</v>
      </c>
      <c r="BQ430">
        <f t="shared" si="4"/>
        <v>95.853999999999999</v>
      </c>
      <c r="BR430">
        <f t="shared" si="4"/>
        <v>22.704000000000001</v>
      </c>
      <c r="BS430">
        <f t="shared" si="4"/>
        <v>16.922999999999998</v>
      </c>
      <c r="BT430">
        <f t="shared" si="4"/>
        <v>4.4640000000000004</v>
      </c>
      <c r="BU430">
        <f t="shared" si="4"/>
        <v>22.158000000000001</v>
      </c>
    </row>
    <row r="431" spans="1:73" x14ac:dyDescent="0.25">
      <c r="A431" t="s">
        <v>22</v>
      </c>
      <c r="B431" t="s">
        <v>155</v>
      </c>
      <c r="C431" t="s">
        <v>161</v>
      </c>
      <c r="AW431">
        <v>1998</v>
      </c>
      <c r="AX431">
        <v>320497</v>
      </c>
      <c r="AY431">
        <v>661763</v>
      </c>
      <c r="AZ431">
        <v>106183</v>
      </c>
      <c r="BA431">
        <v>74298</v>
      </c>
      <c r="BB431">
        <v>153690</v>
      </c>
      <c r="BC431">
        <v>114626</v>
      </c>
      <c r="BD431">
        <v>112092</v>
      </c>
      <c r="BE431">
        <v>65599</v>
      </c>
      <c r="BF431">
        <v>12465</v>
      </c>
      <c r="BG431">
        <v>12102</v>
      </c>
      <c r="BH431">
        <v>10027</v>
      </c>
      <c r="BJ431">
        <v>1998</v>
      </c>
      <c r="BK431">
        <f t="shared" si="5"/>
        <v>320.49700000000001</v>
      </c>
      <c r="BL431">
        <f t="shared" si="4"/>
        <v>661.76300000000003</v>
      </c>
      <c r="BM431">
        <f t="shared" si="4"/>
        <v>106.18300000000001</v>
      </c>
      <c r="BN431">
        <f t="shared" si="4"/>
        <v>74.298000000000002</v>
      </c>
      <c r="BO431">
        <f t="shared" si="4"/>
        <v>153.69</v>
      </c>
      <c r="BP431">
        <f t="shared" si="4"/>
        <v>114.626</v>
      </c>
      <c r="BQ431">
        <f t="shared" si="4"/>
        <v>112.092</v>
      </c>
      <c r="BR431">
        <f t="shared" si="4"/>
        <v>65.599000000000004</v>
      </c>
      <c r="BS431">
        <f t="shared" si="4"/>
        <v>12.465</v>
      </c>
      <c r="BT431">
        <f t="shared" si="4"/>
        <v>12.102</v>
      </c>
      <c r="BU431">
        <f t="shared" si="4"/>
        <v>10.026999999999999</v>
      </c>
    </row>
    <row r="432" spans="1:73" x14ac:dyDescent="0.25">
      <c r="A432" t="s">
        <v>162</v>
      </c>
      <c r="B432" t="s">
        <v>155</v>
      </c>
      <c r="C432" t="s">
        <v>163</v>
      </c>
      <c r="AW432">
        <v>1999</v>
      </c>
      <c r="AX432">
        <v>552653</v>
      </c>
      <c r="AY432">
        <v>246898</v>
      </c>
      <c r="AZ432">
        <v>432340</v>
      </c>
      <c r="BA432">
        <v>74548</v>
      </c>
      <c r="BB432">
        <v>59047</v>
      </c>
      <c r="BC432">
        <v>100282</v>
      </c>
      <c r="BD432">
        <v>79105</v>
      </c>
      <c r="BE432">
        <v>71045</v>
      </c>
      <c r="BF432">
        <v>45461</v>
      </c>
      <c r="BG432">
        <v>9265</v>
      </c>
      <c r="BH432">
        <v>13407</v>
      </c>
      <c r="BJ432">
        <v>1999</v>
      </c>
      <c r="BK432">
        <f t="shared" si="5"/>
        <v>552.65300000000002</v>
      </c>
      <c r="BL432">
        <f t="shared" si="4"/>
        <v>246.898</v>
      </c>
      <c r="BM432">
        <f t="shared" si="4"/>
        <v>432.34</v>
      </c>
      <c r="BN432">
        <f t="shared" si="4"/>
        <v>74.548000000000002</v>
      </c>
      <c r="BO432">
        <f t="shared" si="4"/>
        <v>59.046999999999997</v>
      </c>
      <c r="BP432">
        <f t="shared" si="4"/>
        <v>100.282</v>
      </c>
      <c r="BQ432">
        <f t="shared" si="4"/>
        <v>79.105000000000004</v>
      </c>
      <c r="BR432">
        <f t="shared" si="4"/>
        <v>71.045000000000002</v>
      </c>
      <c r="BS432">
        <f t="shared" si="4"/>
        <v>45.460999999999999</v>
      </c>
      <c r="BT432">
        <f t="shared" si="4"/>
        <v>9.2650000000000006</v>
      </c>
      <c r="BU432">
        <f t="shared" si="4"/>
        <v>13.407</v>
      </c>
    </row>
    <row r="433" spans="1:73" x14ac:dyDescent="0.25">
      <c r="A433" t="s">
        <v>62</v>
      </c>
      <c r="AW433">
        <v>2000</v>
      </c>
      <c r="AX433">
        <v>391428</v>
      </c>
      <c r="AY433">
        <v>446566</v>
      </c>
      <c r="AZ433">
        <v>171431</v>
      </c>
      <c r="BA433">
        <v>257676</v>
      </c>
      <c r="BB433">
        <v>52185</v>
      </c>
      <c r="BC433">
        <v>40616</v>
      </c>
      <c r="BD433">
        <v>60918</v>
      </c>
      <c r="BE433">
        <v>52755</v>
      </c>
      <c r="BF433">
        <v>43404</v>
      </c>
      <c r="BG433">
        <v>29180</v>
      </c>
      <c r="BH433">
        <v>11671</v>
      </c>
      <c r="BJ433">
        <v>2000</v>
      </c>
      <c r="BK433">
        <f t="shared" si="5"/>
        <v>391.428</v>
      </c>
      <c r="BL433">
        <f t="shared" si="4"/>
        <v>446.56599999999997</v>
      </c>
      <c r="BM433">
        <f t="shared" si="4"/>
        <v>171.43100000000001</v>
      </c>
      <c r="BN433">
        <f t="shared" si="4"/>
        <v>257.67599999999999</v>
      </c>
      <c r="BO433">
        <f t="shared" si="4"/>
        <v>52.185000000000002</v>
      </c>
      <c r="BP433">
        <f t="shared" si="4"/>
        <v>40.616</v>
      </c>
      <c r="BQ433">
        <f t="shared" si="4"/>
        <v>60.917999999999999</v>
      </c>
      <c r="BR433">
        <f t="shared" si="4"/>
        <v>52.755000000000003</v>
      </c>
      <c r="BS433">
        <f t="shared" si="4"/>
        <v>43.404000000000003</v>
      </c>
      <c r="BT433">
        <f t="shared" si="4"/>
        <v>29.18</v>
      </c>
      <c r="BU433">
        <f t="shared" si="4"/>
        <v>11.670999999999999</v>
      </c>
    </row>
    <row r="434" spans="1:73" x14ac:dyDescent="0.25">
      <c r="AW434">
        <v>2001</v>
      </c>
      <c r="AX434">
        <v>468866</v>
      </c>
      <c r="AY434">
        <v>299789</v>
      </c>
      <c r="AZ434">
        <v>274906</v>
      </c>
      <c r="BA434">
        <v>108391</v>
      </c>
      <c r="BB434">
        <v>160534</v>
      </c>
      <c r="BC434">
        <v>36265</v>
      </c>
      <c r="BD434">
        <v>28880</v>
      </c>
      <c r="BE434">
        <v>39601</v>
      </c>
      <c r="BF434">
        <v>38364</v>
      </c>
      <c r="BG434">
        <v>28527</v>
      </c>
      <c r="BH434">
        <v>25255</v>
      </c>
      <c r="BJ434">
        <v>2001</v>
      </c>
      <c r="BK434">
        <f t="shared" si="5"/>
        <v>468.86599999999999</v>
      </c>
      <c r="BL434">
        <f t="shared" si="4"/>
        <v>299.78899999999999</v>
      </c>
      <c r="BM434">
        <f t="shared" si="4"/>
        <v>274.90600000000001</v>
      </c>
      <c r="BN434">
        <f t="shared" si="4"/>
        <v>108.39100000000001</v>
      </c>
      <c r="BO434">
        <f t="shared" si="4"/>
        <v>160.53399999999999</v>
      </c>
      <c r="BP434">
        <f t="shared" si="4"/>
        <v>36.265000000000001</v>
      </c>
      <c r="BQ434">
        <f t="shared" si="4"/>
        <v>28.88</v>
      </c>
      <c r="BR434">
        <f t="shared" si="4"/>
        <v>39.600999999999999</v>
      </c>
      <c r="BS434">
        <f t="shared" si="4"/>
        <v>38.363999999999997</v>
      </c>
      <c r="BT434">
        <f t="shared" si="4"/>
        <v>28.527000000000001</v>
      </c>
      <c r="BU434">
        <f t="shared" si="4"/>
        <v>25.254999999999999</v>
      </c>
    </row>
    <row r="435" spans="1:73" x14ac:dyDescent="0.25">
      <c r="B435" t="s">
        <v>164</v>
      </c>
      <c r="C435" t="s">
        <v>165</v>
      </c>
      <c r="AW435">
        <v>2002</v>
      </c>
      <c r="AX435">
        <v>1457240</v>
      </c>
      <c r="AY435">
        <v>384057</v>
      </c>
      <c r="AZ435">
        <v>189332</v>
      </c>
      <c r="BA435">
        <v>160074</v>
      </c>
      <c r="BB435">
        <v>69315</v>
      </c>
      <c r="BC435">
        <v>93633</v>
      </c>
      <c r="BD435">
        <v>22978</v>
      </c>
      <c r="BE435">
        <v>17827</v>
      </c>
      <c r="BF435">
        <v>24229</v>
      </c>
      <c r="BG435">
        <v>25318</v>
      </c>
      <c r="BH435">
        <v>32463</v>
      </c>
      <c r="BJ435">
        <v>2002</v>
      </c>
      <c r="BK435">
        <f t="shared" si="5"/>
        <v>1457.24</v>
      </c>
      <c r="BL435">
        <f t="shared" si="4"/>
        <v>384.05700000000002</v>
      </c>
      <c r="BM435">
        <f t="shared" si="4"/>
        <v>189.33199999999999</v>
      </c>
      <c r="BN435">
        <f t="shared" si="4"/>
        <v>160.07400000000001</v>
      </c>
      <c r="BO435">
        <f t="shared" si="4"/>
        <v>69.314999999999998</v>
      </c>
      <c r="BP435">
        <f t="shared" si="4"/>
        <v>93.632999999999996</v>
      </c>
      <c r="BQ435">
        <f t="shared" si="4"/>
        <v>22.978000000000002</v>
      </c>
      <c r="BR435">
        <f t="shared" si="4"/>
        <v>17.827000000000002</v>
      </c>
      <c r="BS435">
        <f t="shared" si="4"/>
        <v>24.228999999999999</v>
      </c>
      <c r="BT435">
        <f t="shared" si="4"/>
        <v>25.318000000000001</v>
      </c>
      <c r="BU435">
        <f t="shared" si="4"/>
        <v>32.463000000000001</v>
      </c>
    </row>
    <row r="436" spans="1:73" x14ac:dyDescent="0.25">
      <c r="AW436">
        <v>2003</v>
      </c>
      <c r="AX436">
        <v>1076467</v>
      </c>
      <c r="AY436">
        <v>1241717</v>
      </c>
      <c r="AZ436">
        <v>280309</v>
      </c>
      <c r="BA436">
        <v>128055</v>
      </c>
      <c r="BB436">
        <v>93491</v>
      </c>
      <c r="BC436">
        <v>42615</v>
      </c>
      <c r="BD436">
        <v>44809</v>
      </c>
      <c r="BE436">
        <v>11436</v>
      </c>
      <c r="BF436">
        <v>11667</v>
      </c>
      <c r="BG436">
        <v>15741</v>
      </c>
      <c r="BH436">
        <v>25686</v>
      </c>
      <c r="BJ436">
        <v>2003</v>
      </c>
      <c r="BK436">
        <f t="shared" si="5"/>
        <v>1076.4670000000001</v>
      </c>
      <c r="BL436">
        <f t="shared" ref="BL436:BL451" si="6">AY436/1000</f>
        <v>1241.7170000000001</v>
      </c>
      <c r="BM436">
        <f t="shared" ref="BM436:BM451" si="7">AZ436/1000</f>
        <v>280.30900000000003</v>
      </c>
      <c r="BN436">
        <f t="shared" ref="BN436:BN451" si="8">BA436/1000</f>
        <v>128.05500000000001</v>
      </c>
      <c r="BO436">
        <f t="shared" ref="BO436:BO451" si="9">BB436/1000</f>
        <v>93.491</v>
      </c>
      <c r="BP436">
        <f t="shared" ref="BP436:BP451" si="10">BC436/1000</f>
        <v>42.615000000000002</v>
      </c>
      <c r="BQ436">
        <f t="shared" ref="BQ436:BQ451" si="11">BD436/1000</f>
        <v>44.808999999999997</v>
      </c>
      <c r="BR436">
        <f t="shared" ref="BR436:BR451" si="12">BE436/1000</f>
        <v>11.436</v>
      </c>
      <c r="BS436">
        <f t="shared" ref="BS436:BS451" si="13">BF436/1000</f>
        <v>11.667</v>
      </c>
      <c r="BT436">
        <f t="shared" ref="BT436:BT451" si="14">BG436/1000</f>
        <v>15.741</v>
      </c>
      <c r="BU436">
        <f t="shared" ref="BU436:BU451" si="15">BH436/1000</f>
        <v>25.686</v>
      </c>
    </row>
    <row r="437" spans="1:73" x14ac:dyDescent="0.25">
      <c r="B437" s="5">
        <v>36892</v>
      </c>
      <c r="C437" t="s">
        <v>99</v>
      </c>
      <c r="D437" t="s">
        <v>49</v>
      </c>
      <c r="AN437" s="67" t="s">
        <v>257</v>
      </c>
      <c r="AO437" s="68"/>
      <c r="AW437">
        <v>2004</v>
      </c>
      <c r="AX437">
        <v>665505</v>
      </c>
      <c r="AY437">
        <v>773316</v>
      </c>
      <c r="AZ437">
        <v>852222</v>
      </c>
      <c r="BA437">
        <v>198484</v>
      </c>
      <c r="BB437">
        <v>89323</v>
      </c>
      <c r="BC437">
        <v>60329</v>
      </c>
      <c r="BD437">
        <v>25103</v>
      </c>
      <c r="BE437">
        <v>30165</v>
      </c>
      <c r="BF437">
        <v>8231</v>
      </c>
      <c r="BG437">
        <v>7311</v>
      </c>
      <c r="BH437">
        <v>28253</v>
      </c>
      <c r="BJ437">
        <v>2004</v>
      </c>
      <c r="BK437">
        <f t="shared" si="5"/>
        <v>665.505</v>
      </c>
      <c r="BL437">
        <f t="shared" si="6"/>
        <v>773.31600000000003</v>
      </c>
      <c r="BM437">
        <f t="shared" si="7"/>
        <v>852.22199999999998</v>
      </c>
      <c r="BN437">
        <f t="shared" si="8"/>
        <v>198.48400000000001</v>
      </c>
      <c r="BO437">
        <f t="shared" si="9"/>
        <v>89.322999999999993</v>
      </c>
      <c r="BP437">
        <f t="shared" si="10"/>
        <v>60.329000000000001</v>
      </c>
      <c r="BQ437">
        <f t="shared" si="11"/>
        <v>25.103000000000002</v>
      </c>
      <c r="BR437">
        <f t="shared" si="12"/>
        <v>30.164999999999999</v>
      </c>
      <c r="BS437">
        <f t="shared" si="13"/>
        <v>8.2309999999999999</v>
      </c>
      <c r="BT437">
        <f t="shared" si="14"/>
        <v>7.3109999999999999</v>
      </c>
      <c r="BU437">
        <f t="shared" si="15"/>
        <v>28.253</v>
      </c>
    </row>
    <row r="438" spans="1:73" x14ac:dyDescent="0.25">
      <c r="AH438" s="57" t="s">
        <v>267</v>
      </c>
      <c r="AW438">
        <v>2005</v>
      </c>
      <c r="AX438">
        <v>993766</v>
      </c>
      <c r="AY438">
        <v>541986</v>
      </c>
      <c r="AZ438">
        <v>567275</v>
      </c>
      <c r="BA438">
        <v>598009</v>
      </c>
      <c r="BB438">
        <v>141175</v>
      </c>
      <c r="BC438">
        <v>67790</v>
      </c>
      <c r="BD438">
        <v>45718</v>
      </c>
      <c r="BE438">
        <v>17241</v>
      </c>
      <c r="BF438">
        <v>20634</v>
      </c>
      <c r="BG438">
        <v>4479</v>
      </c>
      <c r="BH438">
        <v>24040</v>
      </c>
      <c r="BJ438">
        <v>2005</v>
      </c>
      <c r="BK438">
        <f t="shared" si="5"/>
        <v>993.76599999999996</v>
      </c>
      <c r="BL438">
        <f t="shared" si="6"/>
        <v>541.98599999999999</v>
      </c>
      <c r="BM438">
        <f t="shared" si="7"/>
        <v>567.27499999999998</v>
      </c>
      <c r="BN438">
        <f t="shared" si="8"/>
        <v>598.00900000000001</v>
      </c>
      <c r="BO438">
        <f t="shared" si="9"/>
        <v>141.17500000000001</v>
      </c>
      <c r="BP438">
        <f t="shared" si="10"/>
        <v>67.790000000000006</v>
      </c>
      <c r="BQ438">
        <f t="shared" si="11"/>
        <v>45.718000000000004</v>
      </c>
      <c r="BR438">
        <f t="shared" si="12"/>
        <v>17.241</v>
      </c>
      <c r="BS438">
        <f t="shared" si="13"/>
        <v>20.634</v>
      </c>
      <c r="BT438">
        <f t="shared" si="14"/>
        <v>4.4790000000000001</v>
      </c>
      <c r="BU438">
        <f t="shared" si="15"/>
        <v>24.04</v>
      </c>
    </row>
    <row r="439" spans="1:73" x14ac:dyDescent="0.25">
      <c r="AI439" s="58"/>
      <c r="AL439" t="s">
        <v>264</v>
      </c>
      <c r="AP439" t="s">
        <v>264</v>
      </c>
      <c r="AW439">
        <v>2006</v>
      </c>
      <c r="AX439">
        <v>738424</v>
      </c>
      <c r="AY439">
        <v>874394</v>
      </c>
      <c r="AZ439">
        <v>450393</v>
      </c>
      <c r="BA439">
        <v>401408</v>
      </c>
      <c r="BB439">
        <v>414506</v>
      </c>
      <c r="BC439">
        <v>101580</v>
      </c>
      <c r="BD439">
        <v>49878</v>
      </c>
      <c r="BE439">
        <v>32634</v>
      </c>
      <c r="BF439">
        <v>10698</v>
      </c>
      <c r="BG439">
        <v>13818</v>
      </c>
      <c r="BH439">
        <v>20474</v>
      </c>
      <c r="BJ439">
        <v>2006</v>
      </c>
      <c r="BK439">
        <f t="shared" si="5"/>
        <v>738.42399999999998</v>
      </c>
      <c r="BL439">
        <f t="shared" si="6"/>
        <v>874.39400000000001</v>
      </c>
      <c r="BM439">
        <f t="shared" si="7"/>
        <v>450.39299999999997</v>
      </c>
      <c r="BN439">
        <f t="shared" si="8"/>
        <v>401.40800000000002</v>
      </c>
      <c r="BO439">
        <f t="shared" si="9"/>
        <v>414.50599999999997</v>
      </c>
      <c r="BP439">
        <f t="shared" si="10"/>
        <v>101.58</v>
      </c>
      <c r="BQ439">
        <f t="shared" si="11"/>
        <v>49.878</v>
      </c>
      <c r="BR439">
        <f t="shared" si="12"/>
        <v>32.634</v>
      </c>
      <c r="BS439">
        <f t="shared" si="13"/>
        <v>10.698</v>
      </c>
      <c r="BT439">
        <f t="shared" si="14"/>
        <v>13.818</v>
      </c>
      <c r="BU439">
        <f t="shared" si="15"/>
        <v>20.474</v>
      </c>
    </row>
    <row r="440" spans="1:73" x14ac:dyDescent="0.25">
      <c r="B440" t="s">
        <v>128</v>
      </c>
      <c r="C440">
        <v>1987</v>
      </c>
      <c r="D440">
        <v>1988</v>
      </c>
      <c r="E440">
        <v>1989</v>
      </c>
      <c r="F440">
        <v>1990</v>
      </c>
      <c r="G440">
        <v>1991</v>
      </c>
      <c r="H440">
        <v>1992</v>
      </c>
      <c r="I440">
        <v>1993</v>
      </c>
      <c r="J440">
        <v>1994</v>
      </c>
      <c r="K440">
        <v>1995</v>
      </c>
      <c r="L440">
        <v>1996</v>
      </c>
      <c r="M440">
        <v>1997</v>
      </c>
      <c r="N440">
        <v>1998</v>
      </c>
      <c r="O440">
        <v>1999</v>
      </c>
      <c r="P440">
        <v>2000</v>
      </c>
      <c r="Q440">
        <v>2001</v>
      </c>
      <c r="R440">
        <v>2002</v>
      </c>
      <c r="S440">
        <v>2003</v>
      </c>
      <c r="T440">
        <v>2004</v>
      </c>
      <c r="U440">
        <v>2005</v>
      </c>
      <c r="V440">
        <v>2006</v>
      </c>
      <c r="W440">
        <v>2007</v>
      </c>
      <c r="X440">
        <v>2008</v>
      </c>
      <c r="Y440">
        <v>2009</v>
      </c>
      <c r="Z440">
        <v>2010</v>
      </c>
      <c r="AA440">
        <v>2011</v>
      </c>
      <c r="AB440">
        <v>2012</v>
      </c>
      <c r="AC440">
        <v>2013</v>
      </c>
      <c r="AD440">
        <v>2014</v>
      </c>
      <c r="AE440">
        <v>2015</v>
      </c>
      <c r="AF440">
        <v>2016</v>
      </c>
      <c r="AG440">
        <v>2017</v>
      </c>
      <c r="AH440">
        <v>2018</v>
      </c>
      <c r="AI440" s="58"/>
      <c r="AJ440" s="23" t="s">
        <v>259</v>
      </c>
      <c r="AK440" s="23" t="s">
        <v>260</v>
      </c>
      <c r="AL440" s="59" t="s">
        <v>261</v>
      </c>
      <c r="AM440" s="59"/>
      <c r="AN440" s="59" t="s">
        <v>262</v>
      </c>
      <c r="AO440" s="59" t="s">
        <v>263</v>
      </c>
      <c r="AP440" s="60" t="s">
        <v>268</v>
      </c>
      <c r="AR440" s="60" t="s">
        <v>262</v>
      </c>
      <c r="AW440">
        <v>2007</v>
      </c>
      <c r="AX440">
        <v>662072</v>
      </c>
      <c r="AY440">
        <v>555629</v>
      </c>
      <c r="AZ440">
        <v>584734</v>
      </c>
      <c r="BA440">
        <v>355486</v>
      </c>
      <c r="BB440">
        <v>317324</v>
      </c>
      <c r="BC440">
        <v>320705</v>
      </c>
      <c r="BD440">
        <v>78996</v>
      </c>
      <c r="BE440">
        <v>39439</v>
      </c>
      <c r="BF440">
        <v>25446</v>
      </c>
      <c r="BG440">
        <v>8827</v>
      </c>
      <c r="BH440">
        <v>26640</v>
      </c>
      <c r="BJ440">
        <v>2007</v>
      </c>
      <c r="BK440">
        <f t="shared" si="5"/>
        <v>662.072</v>
      </c>
      <c r="BL440">
        <f t="shared" si="6"/>
        <v>555.62900000000002</v>
      </c>
      <c r="BM440">
        <f t="shared" si="7"/>
        <v>584.73400000000004</v>
      </c>
      <c r="BN440">
        <f t="shared" si="8"/>
        <v>355.48599999999999</v>
      </c>
      <c r="BO440">
        <f t="shared" si="9"/>
        <v>317.32400000000001</v>
      </c>
      <c r="BP440">
        <f t="shared" si="10"/>
        <v>320.70499999999998</v>
      </c>
      <c r="BQ440">
        <f t="shared" si="11"/>
        <v>78.995999999999995</v>
      </c>
      <c r="BR440">
        <f t="shared" si="12"/>
        <v>39.439</v>
      </c>
      <c r="BS440">
        <f t="shared" si="13"/>
        <v>25.446000000000002</v>
      </c>
      <c r="BT440">
        <f t="shared" si="14"/>
        <v>8.827</v>
      </c>
      <c r="BU440">
        <f t="shared" si="15"/>
        <v>26.64</v>
      </c>
    </row>
    <row r="441" spans="1:73" x14ac:dyDescent="0.25">
      <c r="B441">
        <v>3</v>
      </c>
      <c r="C441">
        <v>529827</v>
      </c>
      <c r="D441">
        <v>270995</v>
      </c>
      <c r="E441">
        <v>447329</v>
      </c>
      <c r="F441">
        <v>300823</v>
      </c>
      <c r="G441">
        <v>840553</v>
      </c>
      <c r="H441">
        <v>1033108</v>
      </c>
      <c r="I441">
        <v>635442</v>
      </c>
      <c r="J441">
        <v>691732</v>
      </c>
      <c r="K441">
        <v>202712</v>
      </c>
      <c r="L441">
        <v>181394</v>
      </c>
      <c r="M441">
        <v>772577</v>
      </c>
      <c r="N441">
        <v>320497</v>
      </c>
      <c r="O441">
        <v>552653</v>
      </c>
      <c r="P441">
        <v>391428</v>
      </c>
      <c r="Q441">
        <v>468866</v>
      </c>
      <c r="R441">
        <v>1457240</v>
      </c>
      <c r="S441">
        <v>1076467</v>
      </c>
      <c r="T441">
        <v>665505</v>
      </c>
      <c r="U441">
        <v>993766</v>
      </c>
      <c r="V441">
        <v>738424</v>
      </c>
      <c r="W441">
        <v>662072</v>
      </c>
      <c r="X441">
        <v>530931</v>
      </c>
      <c r="Y441">
        <v>458046</v>
      </c>
      <c r="Z441">
        <v>440010</v>
      </c>
      <c r="AA441">
        <v>561890</v>
      </c>
      <c r="AB441">
        <v>440725</v>
      </c>
      <c r="AC441">
        <v>465972</v>
      </c>
      <c r="AD441">
        <v>244732</v>
      </c>
      <c r="AE441">
        <v>198636</v>
      </c>
      <c r="AF441">
        <v>143105</v>
      </c>
      <c r="AG441">
        <v>29647</v>
      </c>
      <c r="AH441" s="63">
        <v>496000</v>
      </c>
      <c r="AJ441">
        <f>GEOMEAN(C441:AE441)/1000</f>
        <v>501.85203074998998</v>
      </c>
      <c r="AK441">
        <v>3</v>
      </c>
      <c r="AL441" s="61"/>
      <c r="AM441" s="61"/>
      <c r="AN441" s="61">
        <v>2014</v>
      </c>
      <c r="AO441">
        <v>391.3</v>
      </c>
      <c r="AP441" s="62">
        <f>AG441/1000</f>
        <v>29.646999999999998</v>
      </c>
      <c r="AQ441" s="62"/>
      <c r="AR441" s="62"/>
      <c r="AW441">
        <v>2008</v>
      </c>
      <c r="AX441">
        <v>530931</v>
      </c>
      <c r="AY441">
        <v>510097</v>
      </c>
      <c r="AZ441">
        <v>424700</v>
      </c>
      <c r="BA441">
        <v>377411</v>
      </c>
      <c r="BB441">
        <v>261322</v>
      </c>
      <c r="BC441">
        <v>202181</v>
      </c>
      <c r="BD441">
        <v>201613</v>
      </c>
      <c r="BE441">
        <v>49277</v>
      </c>
      <c r="BF441">
        <v>24539</v>
      </c>
      <c r="BG441">
        <v>16054</v>
      </c>
      <c r="BH441">
        <v>21407</v>
      </c>
      <c r="BJ441">
        <v>2008</v>
      </c>
      <c r="BK441">
        <f t="shared" si="5"/>
        <v>530.93100000000004</v>
      </c>
      <c r="BL441">
        <f t="shared" si="6"/>
        <v>510.09699999999998</v>
      </c>
      <c r="BM441">
        <f t="shared" si="7"/>
        <v>424.7</v>
      </c>
      <c r="BN441">
        <f t="shared" si="8"/>
        <v>377.411</v>
      </c>
      <c r="BO441">
        <f t="shared" si="9"/>
        <v>261.322</v>
      </c>
      <c r="BP441">
        <f t="shared" si="10"/>
        <v>202.18100000000001</v>
      </c>
      <c r="BQ441">
        <f t="shared" si="11"/>
        <v>201.613</v>
      </c>
      <c r="BR441">
        <f t="shared" si="12"/>
        <v>49.277000000000001</v>
      </c>
      <c r="BS441">
        <f t="shared" si="13"/>
        <v>24.539000000000001</v>
      </c>
      <c r="BT441">
        <f t="shared" si="14"/>
        <v>16.053999999999998</v>
      </c>
      <c r="BU441">
        <f t="shared" si="15"/>
        <v>21.407</v>
      </c>
    </row>
    <row r="442" spans="1:73" x14ac:dyDescent="0.25">
      <c r="B442">
        <v>4</v>
      </c>
      <c r="C442">
        <v>988964</v>
      </c>
      <c r="D442">
        <v>476418</v>
      </c>
      <c r="E442">
        <v>240684</v>
      </c>
      <c r="F442">
        <v>383254</v>
      </c>
      <c r="G442">
        <v>258050</v>
      </c>
      <c r="H442">
        <v>676323</v>
      </c>
      <c r="I442">
        <v>844675</v>
      </c>
      <c r="J442">
        <v>526370</v>
      </c>
      <c r="K442">
        <v>498151</v>
      </c>
      <c r="L442">
        <v>163481</v>
      </c>
      <c r="M442">
        <v>148960</v>
      </c>
      <c r="N442">
        <v>661763</v>
      </c>
      <c r="O442">
        <v>246898</v>
      </c>
      <c r="P442">
        <v>446566</v>
      </c>
      <c r="Q442">
        <v>299789</v>
      </c>
      <c r="R442">
        <v>384057</v>
      </c>
      <c r="S442">
        <v>1241717</v>
      </c>
      <c r="T442">
        <v>773316</v>
      </c>
      <c r="U442">
        <v>541986</v>
      </c>
      <c r="V442">
        <v>874394</v>
      </c>
      <c r="W442">
        <v>555629</v>
      </c>
      <c r="X442">
        <v>510097</v>
      </c>
      <c r="Y442">
        <v>443510</v>
      </c>
      <c r="Z442">
        <v>349144</v>
      </c>
      <c r="AA442">
        <v>320975</v>
      </c>
      <c r="AB442">
        <v>484633</v>
      </c>
      <c r="AC442">
        <v>381841</v>
      </c>
      <c r="AD442">
        <v>377126</v>
      </c>
      <c r="AE442">
        <v>218080</v>
      </c>
      <c r="AF442">
        <v>174007</v>
      </c>
      <c r="AG442">
        <v>119281</v>
      </c>
      <c r="AH442">
        <v>21591</v>
      </c>
      <c r="AK442">
        <v>4</v>
      </c>
      <c r="AL442" s="61"/>
      <c r="AM442" s="61"/>
      <c r="AN442" s="61">
        <v>2013</v>
      </c>
      <c r="AO442">
        <v>126.724</v>
      </c>
      <c r="AP442" s="62">
        <f t="shared" ref="AP442:AP451" si="16">AG442/1000</f>
        <v>119.28100000000001</v>
      </c>
      <c r="AQ442" s="62"/>
      <c r="AR442" s="62"/>
      <c r="AW442">
        <v>2009</v>
      </c>
      <c r="AX442">
        <v>458046</v>
      </c>
      <c r="AY442">
        <v>443510</v>
      </c>
      <c r="AZ442">
        <v>375242</v>
      </c>
      <c r="BA442">
        <v>308598</v>
      </c>
      <c r="BB442">
        <v>239446</v>
      </c>
      <c r="BC442">
        <v>179860</v>
      </c>
      <c r="BD442">
        <v>123995</v>
      </c>
      <c r="BE442">
        <v>130896</v>
      </c>
      <c r="BF442">
        <v>27418</v>
      </c>
      <c r="BG442">
        <v>14397</v>
      </c>
      <c r="BH442">
        <v>22859</v>
      </c>
      <c r="BJ442">
        <v>2009</v>
      </c>
      <c r="BK442">
        <f t="shared" si="5"/>
        <v>458.04599999999999</v>
      </c>
      <c r="BL442">
        <f t="shared" si="6"/>
        <v>443.51</v>
      </c>
      <c r="BM442">
        <f t="shared" si="7"/>
        <v>375.24200000000002</v>
      </c>
      <c r="BN442">
        <f t="shared" si="8"/>
        <v>308.59800000000001</v>
      </c>
      <c r="BO442">
        <f t="shared" si="9"/>
        <v>239.446</v>
      </c>
      <c r="BP442">
        <f t="shared" si="10"/>
        <v>179.86</v>
      </c>
      <c r="BQ442">
        <f t="shared" si="11"/>
        <v>123.995</v>
      </c>
      <c r="BR442">
        <f t="shared" si="12"/>
        <v>130.89599999999999</v>
      </c>
      <c r="BS442">
        <f t="shared" si="13"/>
        <v>27.417999999999999</v>
      </c>
      <c r="BT442">
        <f t="shared" si="14"/>
        <v>14.397</v>
      </c>
      <c r="BU442">
        <f t="shared" si="15"/>
        <v>22.859000000000002</v>
      </c>
    </row>
    <row r="443" spans="1:73" x14ac:dyDescent="0.25">
      <c r="B443">
        <v>5</v>
      </c>
      <c r="C443">
        <v>300667</v>
      </c>
      <c r="D443">
        <v>852471</v>
      </c>
      <c r="E443">
        <v>391813</v>
      </c>
      <c r="F443">
        <v>192467</v>
      </c>
      <c r="G443">
        <v>292666</v>
      </c>
      <c r="H443">
        <v>186912</v>
      </c>
      <c r="I443">
        <v>495570</v>
      </c>
      <c r="J443">
        <v>595605</v>
      </c>
      <c r="K443">
        <v>368788</v>
      </c>
      <c r="L443">
        <v>320629</v>
      </c>
      <c r="M443">
        <v>109690</v>
      </c>
      <c r="N443">
        <v>106183</v>
      </c>
      <c r="O443">
        <v>432340</v>
      </c>
      <c r="P443">
        <v>171431</v>
      </c>
      <c r="Q443">
        <v>274906</v>
      </c>
      <c r="R443">
        <v>189332</v>
      </c>
      <c r="S443">
        <v>280309</v>
      </c>
      <c r="T443">
        <v>852222</v>
      </c>
      <c r="U443">
        <v>567275</v>
      </c>
      <c r="V443">
        <v>450393</v>
      </c>
      <c r="W443">
        <v>584734</v>
      </c>
      <c r="X443">
        <v>424700</v>
      </c>
      <c r="Y443">
        <v>375242</v>
      </c>
      <c r="Z443">
        <v>325509</v>
      </c>
      <c r="AA443">
        <v>241242</v>
      </c>
      <c r="AB443">
        <v>226208</v>
      </c>
      <c r="AC443">
        <v>353631</v>
      </c>
      <c r="AD443">
        <v>321905</v>
      </c>
      <c r="AE443">
        <v>290682</v>
      </c>
      <c r="AF443">
        <v>168943</v>
      </c>
      <c r="AG443">
        <v>133165</v>
      </c>
      <c r="AH443">
        <v>76090</v>
      </c>
      <c r="AK443">
        <v>5</v>
      </c>
      <c r="AL443" s="61"/>
      <c r="AM443" s="61"/>
      <c r="AN443" s="61">
        <v>2012</v>
      </c>
      <c r="AO443">
        <v>112.318</v>
      </c>
      <c r="AP443" s="62">
        <f t="shared" si="16"/>
        <v>133.16499999999999</v>
      </c>
      <c r="AQ443" s="62"/>
      <c r="AR443" s="62"/>
      <c r="AW443">
        <v>2010</v>
      </c>
      <c r="AX443">
        <v>440010</v>
      </c>
      <c r="AY443">
        <v>349144</v>
      </c>
      <c r="AZ443">
        <v>325509</v>
      </c>
      <c r="BA443">
        <v>273518</v>
      </c>
      <c r="BB443">
        <v>231564</v>
      </c>
      <c r="BC443">
        <v>172429</v>
      </c>
      <c r="BD443">
        <v>135451</v>
      </c>
      <c r="BE443">
        <v>91571</v>
      </c>
      <c r="BF443">
        <v>96825</v>
      </c>
      <c r="BG443">
        <v>20069</v>
      </c>
      <c r="BH443">
        <v>27749</v>
      </c>
      <c r="BJ443">
        <v>2010</v>
      </c>
      <c r="BK443">
        <f t="shared" si="5"/>
        <v>440.01</v>
      </c>
      <c r="BL443">
        <f t="shared" si="6"/>
        <v>349.14400000000001</v>
      </c>
      <c r="BM443">
        <f t="shared" si="7"/>
        <v>325.50900000000001</v>
      </c>
      <c r="BN443">
        <f t="shared" si="8"/>
        <v>273.51799999999997</v>
      </c>
      <c r="BO443">
        <f t="shared" si="9"/>
        <v>231.56399999999999</v>
      </c>
      <c r="BP443">
        <f t="shared" si="10"/>
        <v>172.429</v>
      </c>
      <c r="BQ443">
        <f t="shared" si="11"/>
        <v>135.45099999999999</v>
      </c>
      <c r="BR443">
        <f t="shared" si="12"/>
        <v>91.570999999999998</v>
      </c>
      <c r="BS443">
        <f t="shared" si="13"/>
        <v>96.825000000000003</v>
      </c>
      <c r="BT443">
        <f t="shared" si="14"/>
        <v>20.068999999999999</v>
      </c>
      <c r="BU443">
        <f t="shared" si="15"/>
        <v>27.748999999999999</v>
      </c>
    </row>
    <row r="444" spans="1:73" x14ac:dyDescent="0.25">
      <c r="B444">
        <v>6</v>
      </c>
      <c r="C444">
        <v>84600</v>
      </c>
      <c r="D444">
        <v>214846</v>
      </c>
      <c r="E444">
        <v>676970</v>
      </c>
      <c r="F444">
        <v>280674</v>
      </c>
      <c r="G444">
        <v>140369</v>
      </c>
      <c r="H444">
        <v>183017</v>
      </c>
      <c r="I444">
        <v>132705</v>
      </c>
      <c r="J444">
        <v>360447</v>
      </c>
      <c r="K444">
        <v>403401</v>
      </c>
      <c r="L444">
        <v>251295</v>
      </c>
      <c r="M444">
        <v>208393</v>
      </c>
      <c r="N444">
        <v>74298</v>
      </c>
      <c r="O444">
        <v>74548</v>
      </c>
      <c r="P444">
        <v>257676</v>
      </c>
      <c r="Q444">
        <v>108391</v>
      </c>
      <c r="R444">
        <v>160074</v>
      </c>
      <c r="S444">
        <v>128055</v>
      </c>
      <c r="T444">
        <v>198484</v>
      </c>
      <c r="U444">
        <v>598009</v>
      </c>
      <c r="V444">
        <v>401408</v>
      </c>
      <c r="W444">
        <v>355486</v>
      </c>
      <c r="X444">
        <v>377411</v>
      </c>
      <c r="Y444">
        <v>308598</v>
      </c>
      <c r="Z444">
        <v>273518</v>
      </c>
      <c r="AA444">
        <v>221222</v>
      </c>
      <c r="AB444">
        <v>169203</v>
      </c>
      <c r="AC444">
        <v>156055</v>
      </c>
      <c r="AD444">
        <v>286664</v>
      </c>
      <c r="AE444">
        <v>243224</v>
      </c>
      <c r="AF444">
        <v>212172</v>
      </c>
      <c r="AG444">
        <v>124477</v>
      </c>
      <c r="AH444">
        <v>100649</v>
      </c>
      <c r="AK444">
        <v>6</v>
      </c>
      <c r="AL444" s="61"/>
      <c r="AM444" s="61"/>
      <c r="AN444" s="61">
        <v>2011</v>
      </c>
      <c r="AO444">
        <v>100.96</v>
      </c>
      <c r="AP444" s="62">
        <f t="shared" si="16"/>
        <v>124.477</v>
      </c>
      <c r="AQ444" s="62"/>
      <c r="AR444" s="62"/>
      <c r="AW444">
        <v>2011</v>
      </c>
      <c r="AX444">
        <v>561890</v>
      </c>
      <c r="AY444">
        <v>320975</v>
      </c>
      <c r="AZ444">
        <v>241242</v>
      </c>
      <c r="BA444">
        <v>221222</v>
      </c>
      <c r="BB444">
        <v>189874</v>
      </c>
      <c r="BC444">
        <v>167670</v>
      </c>
      <c r="BD444">
        <v>119764</v>
      </c>
      <c r="BE444">
        <v>97575</v>
      </c>
      <c r="BF444">
        <v>65479</v>
      </c>
      <c r="BG444">
        <v>68889</v>
      </c>
      <c r="BH444">
        <v>34329</v>
      </c>
      <c r="BJ444">
        <v>2011</v>
      </c>
      <c r="BK444">
        <f t="shared" si="5"/>
        <v>561.89</v>
      </c>
      <c r="BL444">
        <f t="shared" si="6"/>
        <v>320.97500000000002</v>
      </c>
      <c r="BM444">
        <f t="shared" si="7"/>
        <v>241.24199999999999</v>
      </c>
      <c r="BN444">
        <f t="shared" si="8"/>
        <v>221.22200000000001</v>
      </c>
      <c r="BO444">
        <f t="shared" si="9"/>
        <v>189.874</v>
      </c>
      <c r="BP444">
        <f t="shared" si="10"/>
        <v>167.67</v>
      </c>
      <c r="BQ444">
        <f t="shared" si="11"/>
        <v>119.764</v>
      </c>
      <c r="BR444">
        <f t="shared" si="12"/>
        <v>97.575000000000003</v>
      </c>
      <c r="BS444">
        <f t="shared" si="13"/>
        <v>65.478999999999999</v>
      </c>
      <c r="BT444">
        <f t="shared" si="14"/>
        <v>68.888999999999996</v>
      </c>
      <c r="BU444">
        <f t="shared" si="15"/>
        <v>34.329000000000001</v>
      </c>
    </row>
    <row r="445" spans="1:73" x14ac:dyDescent="0.25">
      <c r="B445">
        <v>7</v>
      </c>
      <c r="C445">
        <v>69136</v>
      </c>
      <c r="D445">
        <v>56989</v>
      </c>
      <c r="E445">
        <v>128704</v>
      </c>
      <c r="F445">
        <v>433683</v>
      </c>
      <c r="G445">
        <v>178351</v>
      </c>
      <c r="H445">
        <v>94012</v>
      </c>
      <c r="I445">
        <v>110066</v>
      </c>
      <c r="J445">
        <v>100337</v>
      </c>
      <c r="K445">
        <v>243428</v>
      </c>
      <c r="L445">
        <v>261525</v>
      </c>
      <c r="M445">
        <v>162027</v>
      </c>
      <c r="N445">
        <v>153690</v>
      </c>
      <c r="O445">
        <v>59047</v>
      </c>
      <c r="P445">
        <v>52185</v>
      </c>
      <c r="Q445">
        <v>160534</v>
      </c>
      <c r="R445">
        <v>69315</v>
      </c>
      <c r="S445">
        <v>93491</v>
      </c>
      <c r="T445">
        <v>89323</v>
      </c>
      <c r="U445">
        <v>141175</v>
      </c>
      <c r="V445">
        <v>414506</v>
      </c>
      <c r="W445">
        <v>317324</v>
      </c>
      <c r="X445">
        <v>261322</v>
      </c>
      <c r="Y445">
        <v>239446</v>
      </c>
      <c r="Z445">
        <v>231564</v>
      </c>
      <c r="AA445">
        <v>189874</v>
      </c>
      <c r="AB445">
        <v>152211</v>
      </c>
      <c r="AC445">
        <v>112246</v>
      </c>
      <c r="AD445">
        <v>124819</v>
      </c>
      <c r="AE445">
        <v>192947</v>
      </c>
      <c r="AF445">
        <v>178787</v>
      </c>
      <c r="AG445">
        <v>152169</v>
      </c>
      <c r="AH445">
        <v>95336</v>
      </c>
      <c r="AK445">
        <v>7</v>
      </c>
      <c r="AL445" s="61"/>
      <c r="AM445" s="61"/>
      <c r="AN445" s="61">
        <v>2010</v>
      </c>
      <c r="AO445">
        <v>112.10899999999999</v>
      </c>
      <c r="AP445" s="62">
        <f t="shared" si="16"/>
        <v>152.16900000000001</v>
      </c>
      <c r="AQ445" s="62"/>
      <c r="AR445" s="62"/>
      <c r="AW445">
        <v>2012</v>
      </c>
      <c r="AX445">
        <v>440725</v>
      </c>
      <c r="AY445">
        <v>484633</v>
      </c>
      <c r="AZ445">
        <v>226208</v>
      </c>
      <c r="BA445">
        <v>169203</v>
      </c>
      <c r="BB445">
        <v>152211</v>
      </c>
      <c r="BC445">
        <v>129558</v>
      </c>
      <c r="BD445">
        <v>120004</v>
      </c>
      <c r="BE445">
        <v>78648</v>
      </c>
      <c r="BF445">
        <v>68039</v>
      </c>
      <c r="BG445">
        <v>46640</v>
      </c>
      <c r="BH445">
        <v>74566</v>
      </c>
      <c r="BJ445">
        <v>2012</v>
      </c>
      <c r="BK445">
        <f t="shared" si="5"/>
        <v>440.72500000000002</v>
      </c>
      <c r="BL445">
        <f t="shared" si="6"/>
        <v>484.63299999999998</v>
      </c>
      <c r="BM445">
        <f t="shared" si="7"/>
        <v>226.208</v>
      </c>
      <c r="BN445">
        <f t="shared" si="8"/>
        <v>169.203</v>
      </c>
      <c r="BO445">
        <f t="shared" si="9"/>
        <v>152.21100000000001</v>
      </c>
      <c r="BP445">
        <f t="shared" si="10"/>
        <v>129.55799999999999</v>
      </c>
      <c r="BQ445">
        <f t="shared" si="11"/>
        <v>120.004</v>
      </c>
      <c r="BR445">
        <f t="shared" si="12"/>
        <v>78.647999999999996</v>
      </c>
      <c r="BS445">
        <f t="shared" si="13"/>
        <v>68.039000000000001</v>
      </c>
      <c r="BT445">
        <f t="shared" si="14"/>
        <v>46.64</v>
      </c>
      <c r="BU445">
        <f t="shared" si="15"/>
        <v>74.566000000000003</v>
      </c>
    </row>
    <row r="446" spans="1:73" x14ac:dyDescent="0.25">
      <c r="B446">
        <v>8</v>
      </c>
      <c r="C446">
        <v>107462</v>
      </c>
      <c r="D446">
        <v>43832</v>
      </c>
      <c r="E446">
        <v>29838</v>
      </c>
      <c r="F446">
        <v>75608</v>
      </c>
      <c r="G446">
        <v>243508</v>
      </c>
      <c r="H446">
        <v>109036</v>
      </c>
      <c r="I446">
        <v>58599</v>
      </c>
      <c r="J446">
        <v>72508</v>
      </c>
      <c r="K446">
        <v>67160</v>
      </c>
      <c r="L446">
        <v>147501</v>
      </c>
      <c r="M446">
        <v>156416</v>
      </c>
      <c r="N446">
        <v>114626</v>
      </c>
      <c r="O446">
        <v>100282</v>
      </c>
      <c r="P446">
        <v>40616</v>
      </c>
      <c r="Q446">
        <v>36265</v>
      </c>
      <c r="R446">
        <v>93633</v>
      </c>
      <c r="S446">
        <v>42615</v>
      </c>
      <c r="T446">
        <v>60329</v>
      </c>
      <c r="U446">
        <v>67790</v>
      </c>
      <c r="V446">
        <v>101580</v>
      </c>
      <c r="W446">
        <v>320705</v>
      </c>
      <c r="X446">
        <v>202181</v>
      </c>
      <c r="Y446">
        <v>179860</v>
      </c>
      <c r="Z446">
        <v>172429</v>
      </c>
      <c r="AA446">
        <v>167670</v>
      </c>
      <c r="AB446">
        <v>129558</v>
      </c>
      <c r="AC446">
        <v>89196</v>
      </c>
      <c r="AD446">
        <v>83954</v>
      </c>
      <c r="AE446">
        <v>80331</v>
      </c>
      <c r="AF446">
        <v>133776</v>
      </c>
      <c r="AG446">
        <v>137253</v>
      </c>
      <c r="AH446">
        <v>113574</v>
      </c>
      <c r="AK446">
        <v>8</v>
      </c>
      <c r="AL446" s="61"/>
      <c r="AM446" s="61"/>
      <c r="AN446" s="61">
        <v>2009</v>
      </c>
      <c r="AO446">
        <v>125.71</v>
      </c>
      <c r="AP446" s="62">
        <f t="shared" si="16"/>
        <v>137.25299999999999</v>
      </c>
      <c r="AQ446" s="62"/>
      <c r="AR446" s="62"/>
      <c r="AW446">
        <v>2013</v>
      </c>
      <c r="AX446">
        <v>465972</v>
      </c>
      <c r="AY446">
        <v>381841</v>
      </c>
      <c r="AZ446">
        <v>353631</v>
      </c>
      <c r="BA446">
        <v>156055</v>
      </c>
      <c r="BB446">
        <v>112246</v>
      </c>
      <c r="BC446">
        <v>89196</v>
      </c>
      <c r="BD446">
        <v>77577</v>
      </c>
      <c r="BE446">
        <v>75733</v>
      </c>
      <c r="BF446">
        <v>45383</v>
      </c>
      <c r="BG446">
        <v>37940</v>
      </c>
      <c r="BH446">
        <v>79430</v>
      </c>
      <c r="BJ446">
        <v>2013</v>
      </c>
      <c r="BK446">
        <f t="shared" si="5"/>
        <v>465.97199999999998</v>
      </c>
      <c r="BL446">
        <f t="shared" si="6"/>
        <v>381.84100000000001</v>
      </c>
      <c r="BM446">
        <f t="shared" si="7"/>
        <v>353.63099999999997</v>
      </c>
      <c r="BN446">
        <f t="shared" si="8"/>
        <v>156.05500000000001</v>
      </c>
      <c r="BO446">
        <f t="shared" si="9"/>
        <v>112.246</v>
      </c>
      <c r="BP446">
        <f t="shared" si="10"/>
        <v>89.195999999999998</v>
      </c>
      <c r="BQ446">
        <f t="shared" si="11"/>
        <v>77.576999999999998</v>
      </c>
      <c r="BR446">
        <f t="shared" si="12"/>
        <v>75.733000000000004</v>
      </c>
      <c r="BS446">
        <f t="shared" si="13"/>
        <v>45.383000000000003</v>
      </c>
      <c r="BT446">
        <f t="shared" si="14"/>
        <v>37.94</v>
      </c>
      <c r="BU446">
        <f t="shared" si="15"/>
        <v>79.430000000000007</v>
      </c>
    </row>
    <row r="447" spans="1:73" x14ac:dyDescent="0.25">
      <c r="B447">
        <v>9</v>
      </c>
      <c r="C447">
        <v>42633</v>
      </c>
      <c r="D447">
        <v>53486</v>
      </c>
      <c r="E447">
        <v>20623</v>
      </c>
      <c r="F447">
        <v>19303</v>
      </c>
      <c r="G447">
        <v>39781</v>
      </c>
      <c r="H447">
        <v>116170</v>
      </c>
      <c r="I447">
        <v>62268</v>
      </c>
      <c r="J447">
        <v>40393</v>
      </c>
      <c r="K447">
        <v>46359</v>
      </c>
      <c r="L447">
        <v>40526</v>
      </c>
      <c r="M447">
        <v>95854</v>
      </c>
      <c r="N447">
        <v>112092</v>
      </c>
      <c r="O447">
        <v>79105</v>
      </c>
      <c r="P447">
        <v>60918</v>
      </c>
      <c r="Q447">
        <v>28880</v>
      </c>
      <c r="R447">
        <v>22978</v>
      </c>
      <c r="S447">
        <v>44809</v>
      </c>
      <c r="T447">
        <v>25103</v>
      </c>
      <c r="U447">
        <v>45718</v>
      </c>
      <c r="V447">
        <v>49878</v>
      </c>
      <c r="W447">
        <v>78996</v>
      </c>
      <c r="X447">
        <v>201613</v>
      </c>
      <c r="Y447">
        <v>123995</v>
      </c>
      <c r="Z447">
        <v>135451</v>
      </c>
      <c r="AA447">
        <v>119764</v>
      </c>
      <c r="AB447">
        <v>120004</v>
      </c>
      <c r="AC447">
        <v>77577</v>
      </c>
      <c r="AD447">
        <v>62649</v>
      </c>
      <c r="AE447">
        <v>55023</v>
      </c>
      <c r="AF447">
        <v>57945</v>
      </c>
      <c r="AG447">
        <v>97389</v>
      </c>
      <c r="AH447">
        <v>105875</v>
      </c>
      <c r="AK447">
        <v>9</v>
      </c>
      <c r="AL447" s="61"/>
      <c r="AM447" s="61"/>
      <c r="AN447" s="61">
        <v>2008</v>
      </c>
      <c r="AO447">
        <v>63.850999999999999</v>
      </c>
      <c r="AP447" s="62">
        <f t="shared" si="16"/>
        <v>97.388999999999996</v>
      </c>
      <c r="AQ447" s="62"/>
      <c r="AR447" s="62"/>
      <c r="AW447">
        <v>2014</v>
      </c>
      <c r="AX447">
        <v>244732</v>
      </c>
      <c r="AY447">
        <v>377126</v>
      </c>
      <c r="AZ447">
        <v>321905</v>
      </c>
      <c r="BA447">
        <v>286664</v>
      </c>
      <c r="BB447">
        <v>124819</v>
      </c>
      <c r="BC447">
        <v>83954</v>
      </c>
      <c r="BD447">
        <v>62649</v>
      </c>
      <c r="BE447">
        <v>49506</v>
      </c>
      <c r="BF447">
        <v>53390</v>
      </c>
      <c r="BG447">
        <v>26094</v>
      </c>
      <c r="BH447">
        <v>78634</v>
      </c>
      <c r="BJ447">
        <v>2014</v>
      </c>
      <c r="BK447">
        <f t="shared" si="5"/>
        <v>244.732</v>
      </c>
      <c r="BL447">
        <f t="shared" si="6"/>
        <v>377.12599999999998</v>
      </c>
      <c r="BM447">
        <f t="shared" si="7"/>
        <v>321.90499999999997</v>
      </c>
      <c r="BN447">
        <f t="shared" si="8"/>
        <v>286.66399999999999</v>
      </c>
      <c r="BO447">
        <f t="shared" si="9"/>
        <v>124.819</v>
      </c>
      <c r="BP447">
        <f t="shared" si="10"/>
        <v>83.953999999999994</v>
      </c>
      <c r="BQ447">
        <f t="shared" si="11"/>
        <v>62.649000000000001</v>
      </c>
      <c r="BR447">
        <f t="shared" si="12"/>
        <v>49.506</v>
      </c>
      <c r="BS447">
        <f t="shared" si="13"/>
        <v>53.39</v>
      </c>
      <c r="BT447">
        <f t="shared" si="14"/>
        <v>26.094000000000001</v>
      </c>
      <c r="BU447">
        <f t="shared" si="15"/>
        <v>78.634</v>
      </c>
    </row>
    <row r="448" spans="1:73" x14ac:dyDescent="0.25">
      <c r="B448">
        <v>10</v>
      </c>
      <c r="C448">
        <v>38033</v>
      </c>
      <c r="D448">
        <v>24149</v>
      </c>
      <c r="E448">
        <v>18025</v>
      </c>
      <c r="F448">
        <v>13070</v>
      </c>
      <c r="G448">
        <v>9719</v>
      </c>
      <c r="H448">
        <v>26437</v>
      </c>
      <c r="I448">
        <v>54883</v>
      </c>
      <c r="J448">
        <v>37752</v>
      </c>
      <c r="K448">
        <v>21120</v>
      </c>
      <c r="L448">
        <v>27521</v>
      </c>
      <c r="M448">
        <v>22704</v>
      </c>
      <c r="N448">
        <v>65599</v>
      </c>
      <c r="O448">
        <v>71045</v>
      </c>
      <c r="P448">
        <v>52755</v>
      </c>
      <c r="Q448">
        <v>39601</v>
      </c>
      <c r="R448">
        <v>17827</v>
      </c>
      <c r="S448">
        <v>11436</v>
      </c>
      <c r="T448">
        <v>30165</v>
      </c>
      <c r="U448">
        <v>17241</v>
      </c>
      <c r="V448">
        <v>32634</v>
      </c>
      <c r="W448">
        <v>39439</v>
      </c>
      <c r="X448">
        <v>49277</v>
      </c>
      <c r="Y448">
        <v>130896</v>
      </c>
      <c r="Z448">
        <v>91571</v>
      </c>
      <c r="AA448">
        <v>97575</v>
      </c>
      <c r="AB448">
        <v>78648</v>
      </c>
      <c r="AC448">
        <v>75733</v>
      </c>
      <c r="AD448">
        <v>49506</v>
      </c>
      <c r="AE448">
        <v>35718</v>
      </c>
      <c r="AF448">
        <v>39575</v>
      </c>
      <c r="AG448">
        <v>43397</v>
      </c>
      <c r="AH448">
        <v>71246</v>
      </c>
      <c r="AK448">
        <v>10</v>
      </c>
      <c r="AL448" s="61"/>
      <c r="AM448" s="61"/>
      <c r="AN448" s="61">
        <v>2007</v>
      </c>
      <c r="AO448">
        <v>36.695</v>
      </c>
      <c r="AP448" s="62">
        <f t="shared" si="16"/>
        <v>43.396999999999998</v>
      </c>
      <c r="AQ448" s="62"/>
      <c r="AR448" s="62"/>
      <c r="AW448">
        <v>2015</v>
      </c>
      <c r="AX448">
        <v>198636</v>
      </c>
      <c r="AY448">
        <v>218080</v>
      </c>
      <c r="AZ448">
        <v>290682</v>
      </c>
      <c r="BA448">
        <v>243224</v>
      </c>
      <c r="BB448">
        <v>192947</v>
      </c>
      <c r="BC448">
        <v>80331</v>
      </c>
      <c r="BD448">
        <v>55023</v>
      </c>
      <c r="BE448">
        <v>35718</v>
      </c>
      <c r="BF448">
        <v>32186</v>
      </c>
      <c r="BG448">
        <v>31481</v>
      </c>
      <c r="BH448">
        <v>78590</v>
      </c>
      <c r="BJ448">
        <v>2015</v>
      </c>
      <c r="BK448">
        <f t="shared" si="5"/>
        <v>198.636</v>
      </c>
      <c r="BL448">
        <f t="shared" si="6"/>
        <v>218.08</v>
      </c>
      <c r="BM448">
        <f t="shared" si="7"/>
        <v>290.68200000000002</v>
      </c>
      <c r="BN448">
        <f t="shared" si="8"/>
        <v>243.22399999999999</v>
      </c>
      <c r="BO448">
        <f t="shared" si="9"/>
        <v>192.947</v>
      </c>
      <c r="BP448">
        <f t="shared" si="10"/>
        <v>80.331000000000003</v>
      </c>
      <c r="BQ448">
        <f t="shared" si="11"/>
        <v>55.023000000000003</v>
      </c>
      <c r="BR448">
        <f t="shared" si="12"/>
        <v>35.718000000000004</v>
      </c>
      <c r="BS448">
        <f t="shared" si="13"/>
        <v>32.186</v>
      </c>
      <c r="BT448">
        <f t="shared" si="14"/>
        <v>31.481000000000002</v>
      </c>
      <c r="BU448">
        <f t="shared" si="15"/>
        <v>78.59</v>
      </c>
    </row>
    <row r="449" spans="1:73" x14ac:dyDescent="0.25">
      <c r="B449">
        <v>11</v>
      </c>
      <c r="C449">
        <v>26407</v>
      </c>
      <c r="D449">
        <v>21190</v>
      </c>
      <c r="E449">
        <v>10183</v>
      </c>
      <c r="F449">
        <v>9408</v>
      </c>
      <c r="G449">
        <v>7684</v>
      </c>
      <c r="H449">
        <v>4863</v>
      </c>
      <c r="I449">
        <v>12955</v>
      </c>
      <c r="J449">
        <v>35186</v>
      </c>
      <c r="K449">
        <v>19307</v>
      </c>
      <c r="L449">
        <v>11026</v>
      </c>
      <c r="M449">
        <v>16923</v>
      </c>
      <c r="N449">
        <v>12465</v>
      </c>
      <c r="O449">
        <v>45461</v>
      </c>
      <c r="P449">
        <v>43404</v>
      </c>
      <c r="Q449">
        <v>38364</v>
      </c>
      <c r="R449">
        <v>24229</v>
      </c>
      <c r="S449">
        <v>11667</v>
      </c>
      <c r="T449">
        <v>8231</v>
      </c>
      <c r="U449">
        <v>20634</v>
      </c>
      <c r="V449">
        <v>10698</v>
      </c>
      <c r="W449">
        <v>25446</v>
      </c>
      <c r="X449">
        <v>24539</v>
      </c>
      <c r="Y449">
        <v>27418</v>
      </c>
      <c r="Z449">
        <v>96825</v>
      </c>
      <c r="AA449">
        <v>65479</v>
      </c>
      <c r="AB449">
        <v>68039</v>
      </c>
      <c r="AC449">
        <v>45383</v>
      </c>
      <c r="AD449">
        <v>53390</v>
      </c>
      <c r="AE449">
        <v>32186</v>
      </c>
      <c r="AF449">
        <v>24101</v>
      </c>
      <c r="AG449">
        <v>28469</v>
      </c>
      <c r="AH449">
        <v>30846</v>
      </c>
      <c r="AK449">
        <v>11</v>
      </c>
      <c r="AL449" s="61"/>
      <c r="AM449" s="61"/>
      <c r="AN449" s="61">
        <v>2006</v>
      </c>
      <c r="AO449">
        <v>27.710999999999999</v>
      </c>
      <c r="AP449" s="62">
        <f t="shared" si="16"/>
        <v>28.469000000000001</v>
      </c>
      <c r="AQ449" s="62"/>
      <c r="AR449" s="62"/>
      <c r="AW449">
        <v>2016</v>
      </c>
      <c r="AX449">
        <v>143105</v>
      </c>
      <c r="AY449">
        <v>174007</v>
      </c>
      <c r="AZ449">
        <v>168943</v>
      </c>
      <c r="BA449">
        <v>212172</v>
      </c>
      <c r="BB449">
        <v>178787</v>
      </c>
      <c r="BC449">
        <v>133776</v>
      </c>
      <c r="BD449">
        <v>57945</v>
      </c>
      <c r="BE449">
        <v>39575</v>
      </c>
      <c r="BF449">
        <v>24101</v>
      </c>
      <c r="BG449">
        <v>21383</v>
      </c>
      <c r="BH449">
        <v>86533</v>
      </c>
      <c r="BJ449">
        <v>2016</v>
      </c>
      <c r="BK449">
        <f t="shared" si="5"/>
        <v>143.10499999999999</v>
      </c>
      <c r="BL449">
        <f t="shared" si="6"/>
        <v>174.00700000000001</v>
      </c>
      <c r="BM449">
        <f t="shared" si="7"/>
        <v>168.94300000000001</v>
      </c>
      <c r="BN449">
        <f t="shared" si="8"/>
        <v>212.172</v>
      </c>
      <c r="BO449">
        <f t="shared" si="9"/>
        <v>178.78700000000001</v>
      </c>
      <c r="BP449">
        <f t="shared" si="10"/>
        <v>133.77600000000001</v>
      </c>
      <c r="BQ449">
        <f t="shared" si="11"/>
        <v>57.945</v>
      </c>
      <c r="BR449">
        <f t="shared" si="12"/>
        <v>39.575000000000003</v>
      </c>
      <c r="BS449">
        <f t="shared" si="13"/>
        <v>24.100999999999999</v>
      </c>
      <c r="BT449">
        <f t="shared" si="14"/>
        <v>21.382999999999999</v>
      </c>
      <c r="BU449">
        <f t="shared" si="15"/>
        <v>86.533000000000001</v>
      </c>
    </row>
    <row r="450" spans="1:73" x14ac:dyDescent="0.25">
      <c r="B450">
        <v>12</v>
      </c>
      <c r="C450">
        <v>34262</v>
      </c>
      <c r="D450">
        <v>14257</v>
      </c>
      <c r="E450">
        <v>9484</v>
      </c>
      <c r="F450">
        <v>4694</v>
      </c>
      <c r="G450">
        <v>5312</v>
      </c>
      <c r="H450">
        <v>4362</v>
      </c>
      <c r="I450">
        <v>2765</v>
      </c>
      <c r="J450">
        <v>7691</v>
      </c>
      <c r="K450">
        <v>17946</v>
      </c>
      <c r="L450">
        <v>8380</v>
      </c>
      <c r="M450">
        <v>4464</v>
      </c>
      <c r="N450">
        <v>12102</v>
      </c>
      <c r="O450">
        <v>9265</v>
      </c>
      <c r="P450">
        <v>29180</v>
      </c>
      <c r="Q450">
        <v>28527</v>
      </c>
      <c r="R450">
        <v>25318</v>
      </c>
      <c r="S450">
        <v>15741</v>
      </c>
      <c r="T450">
        <v>7311</v>
      </c>
      <c r="U450">
        <v>4479</v>
      </c>
      <c r="V450">
        <v>13818</v>
      </c>
      <c r="W450">
        <v>8827</v>
      </c>
      <c r="X450">
        <v>16054</v>
      </c>
      <c r="Y450">
        <v>14397</v>
      </c>
      <c r="Z450">
        <v>20069</v>
      </c>
      <c r="AA450">
        <v>68889</v>
      </c>
      <c r="AB450">
        <v>46640</v>
      </c>
      <c r="AC450">
        <v>37940</v>
      </c>
      <c r="AD450">
        <v>26094</v>
      </c>
      <c r="AE450">
        <v>31481</v>
      </c>
      <c r="AF450">
        <v>21383</v>
      </c>
      <c r="AG450">
        <v>16034</v>
      </c>
      <c r="AH450">
        <v>19066</v>
      </c>
      <c r="AK450">
        <v>12</v>
      </c>
      <c r="AL450" s="61"/>
      <c r="AM450" s="61"/>
      <c r="AN450" s="61">
        <v>2005</v>
      </c>
      <c r="AO450">
        <v>22.396999999999998</v>
      </c>
      <c r="AP450" s="62">
        <f t="shared" si="16"/>
        <v>16.033999999999999</v>
      </c>
      <c r="AQ450" s="62"/>
      <c r="AR450" s="62"/>
      <c r="AW450">
        <v>2017</v>
      </c>
      <c r="AX450">
        <v>29647</v>
      </c>
      <c r="AY450">
        <v>119281</v>
      </c>
      <c r="AZ450">
        <v>133165</v>
      </c>
      <c r="BA450">
        <v>124477</v>
      </c>
      <c r="BB450">
        <v>152169</v>
      </c>
      <c r="BC450">
        <v>137253</v>
      </c>
      <c r="BD450">
        <v>97389</v>
      </c>
      <c r="BE450">
        <v>43397</v>
      </c>
      <c r="BF450">
        <v>28469</v>
      </c>
      <c r="BG450">
        <v>16034</v>
      </c>
      <c r="BH450">
        <v>83050</v>
      </c>
      <c r="BJ450">
        <v>2017</v>
      </c>
      <c r="BK450">
        <f t="shared" si="5"/>
        <v>29.646999999999998</v>
      </c>
      <c r="BL450">
        <f t="shared" si="6"/>
        <v>119.28100000000001</v>
      </c>
      <c r="BM450">
        <f t="shared" si="7"/>
        <v>133.16499999999999</v>
      </c>
      <c r="BN450">
        <f t="shared" si="8"/>
        <v>124.477</v>
      </c>
      <c r="BO450">
        <f t="shared" si="9"/>
        <v>152.16900000000001</v>
      </c>
      <c r="BP450">
        <f t="shared" si="10"/>
        <v>137.25299999999999</v>
      </c>
      <c r="BQ450">
        <f t="shared" si="11"/>
        <v>97.388999999999996</v>
      </c>
      <c r="BR450">
        <f t="shared" si="12"/>
        <v>43.396999999999998</v>
      </c>
      <c r="BS450">
        <f t="shared" si="13"/>
        <v>28.469000000000001</v>
      </c>
      <c r="BT450">
        <f t="shared" si="14"/>
        <v>16.033999999999999</v>
      </c>
      <c r="BU450">
        <f t="shared" si="15"/>
        <v>83.05</v>
      </c>
    </row>
    <row r="451" spans="1:73" x14ac:dyDescent="0.25">
      <c r="B451">
        <v>13</v>
      </c>
      <c r="C451">
        <v>34291</v>
      </c>
      <c r="D451">
        <v>36994</v>
      </c>
      <c r="E451">
        <v>26102</v>
      </c>
      <c r="F451">
        <v>26461</v>
      </c>
      <c r="G451">
        <v>24859</v>
      </c>
      <c r="H451">
        <v>24193</v>
      </c>
      <c r="I451">
        <v>23671</v>
      </c>
      <c r="J451">
        <v>22921</v>
      </c>
      <c r="K451">
        <v>23138</v>
      </c>
      <c r="L451">
        <v>27527</v>
      </c>
      <c r="M451">
        <v>22158</v>
      </c>
      <c r="N451">
        <v>10027</v>
      </c>
      <c r="O451">
        <v>13407</v>
      </c>
      <c r="P451">
        <v>11671</v>
      </c>
      <c r="Q451">
        <v>25255</v>
      </c>
      <c r="R451">
        <v>32463</v>
      </c>
      <c r="S451">
        <v>25686</v>
      </c>
      <c r="T451">
        <v>28253</v>
      </c>
      <c r="U451">
        <v>24040</v>
      </c>
      <c r="V451">
        <v>20474</v>
      </c>
      <c r="W451">
        <v>26640</v>
      </c>
      <c r="X451">
        <v>21407</v>
      </c>
      <c r="Y451">
        <v>22859</v>
      </c>
      <c r="Z451">
        <v>27749</v>
      </c>
      <c r="AA451">
        <v>34329</v>
      </c>
      <c r="AB451">
        <v>74566</v>
      </c>
      <c r="AC451">
        <v>79430</v>
      </c>
      <c r="AD451">
        <v>78634</v>
      </c>
      <c r="AE451">
        <v>78590</v>
      </c>
      <c r="AF451">
        <v>86533</v>
      </c>
      <c r="AG451">
        <v>83050</v>
      </c>
      <c r="AH451">
        <v>74363</v>
      </c>
      <c r="AK451" t="s">
        <v>265</v>
      </c>
      <c r="AN451" t="s">
        <v>266</v>
      </c>
      <c r="AO451">
        <v>84.02</v>
      </c>
      <c r="AP451" s="62">
        <f t="shared" si="16"/>
        <v>83.05</v>
      </c>
      <c r="AW451">
        <v>2018</v>
      </c>
      <c r="AX451">
        <v>496000</v>
      </c>
      <c r="AY451">
        <v>21591</v>
      </c>
      <c r="AZ451">
        <v>76090</v>
      </c>
      <c r="BA451">
        <v>100649</v>
      </c>
      <c r="BB451">
        <v>95336</v>
      </c>
      <c r="BC451">
        <v>113574</v>
      </c>
      <c r="BD451">
        <v>105875</v>
      </c>
      <c r="BE451">
        <v>71246</v>
      </c>
      <c r="BF451">
        <v>30846</v>
      </c>
      <c r="BG451">
        <v>19066</v>
      </c>
      <c r="BH451">
        <v>74363</v>
      </c>
      <c r="BJ451">
        <v>2018</v>
      </c>
      <c r="BK451">
        <f t="shared" si="5"/>
        <v>496</v>
      </c>
      <c r="BL451">
        <f t="shared" si="6"/>
        <v>21.591000000000001</v>
      </c>
      <c r="BM451">
        <f t="shared" si="7"/>
        <v>76.09</v>
      </c>
      <c r="BN451">
        <f t="shared" si="8"/>
        <v>100.649</v>
      </c>
      <c r="BO451">
        <f t="shared" si="9"/>
        <v>95.335999999999999</v>
      </c>
      <c r="BP451">
        <f t="shared" si="10"/>
        <v>113.574</v>
      </c>
      <c r="BQ451">
        <f t="shared" si="11"/>
        <v>105.875</v>
      </c>
      <c r="BR451">
        <f t="shared" si="12"/>
        <v>71.245999999999995</v>
      </c>
      <c r="BS451">
        <f t="shared" si="13"/>
        <v>30.846</v>
      </c>
      <c r="BT451">
        <f t="shared" si="14"/>
        <v>19.065999999999999</v>
      </c>
      <c r="BU451">
        <f t="shared" si="15"/>
        <v>74.363</v>
      </c>
    </row>
    <row r="452" spans="1:73" x14ac:dyDescent="0.25">
      <c r="B452" t="s">
        <v>167</v>
      </c>
    </row>
    <row r="453" spans="1:73" x14ac:dyDescent="0.25">
      <c r="B453" t="s">
        <v>168</v>
      </c>
      <c r="C453" s="21">
        <v>2256286</v>
      </c>
      <c r="D453" s="21">
        <v>2065628</v>
      </c>
      <c r="E453" s="21">
        <v>1999754</v>
      </c>
      <c r="F453" s="21">
        <v>1739445</v>
      </c>
      <c r="G453" s="21">
        <v>2040853</v>
      </c>
      <c r="H453" s="21">
        <v>2458434</v>
      </c>
      <c r="I453" s="21">
        <v>2433598</v>
      </c>
      <c r="J453" s="21">
        <v>2490941</v>
      </c>
      <c r="K453" s="21">
        <v>1911508</v>
      </c>
      <c r="L453" s="21">
        <v>1440805</v>
      </c>
      <c r="M453" s="21">
        <v>1720167</v>
      </c>
      <c r="N453" s="21">
        <v>1643343</v>
      </c>
      <c r="O453" s="21">
        <v>1684051</v>
      </c>
      <c r="P453" s="21">
        <v>1557830</v>
      </c>
      <c r="Q453" s="21">
        <v>1509376</v>
      </c>
      <c r="R453" s="21">
        <v>2476466</v>
      </c>
      <c r="S453" s="21">
        <v>2971993</v>
      </c>
      <c r="T453" s="21">
        <v>2738243</v>
      </c>
      <c r="U453" s="21">
        <v>3022114</v>
      </c>
      <c r="V453" s="21">
        <v>3108208</v>
      </c>
      <c r="W453" s="21">
        <v>2975297</v>
      </c>
      <c r="X453" s="21">
        <v>2619529</v>
      </c>
      <c r="Y453" s="21">
        <v>2324267</v>
      </c>
      <c r="Z453" s="21">
        <v>2163840</v>
      </c>
      <c r="AA453" s="21">
        <v>2088911</v>
      </c>
      <c r="AB453" s="21">
        <v>1990435</v>
      </c>
      <c r="AC453" s="21">
        <v>1875002</v>
      </c>
      <c r="AD453" s="21">
        <v>1709473</v>
      </c>
      <c r="AE453" s="21">
        <v>1456899</v>
      </c>
      <c r="AF453" s="21">
        <v>1240328</v>
      </c>
      <c r="AG453" s="21">
        <v>964332</v>
      </c>
      <c r="AH453" s="21">
        <v>1276291</v>
      </c>
    </row>
    <row r="454" spans="1:73" x14ac:dyDescent="0.25">
      <c r="B454" t="s">
        <v>121</v>
      </c>
      <c r="C454" s="23">
        <f>C441/1000</f>
        <v>529.827</v>
      </c>
      <c r="D454" s="23">
        <f t="shared" ref="D454:AH454" si="17">D441/1000</f>
        <v>270.995</v>
      </c>
      <c r="E454" s="23">
        <f t="shared" si="17"/>
        <v>447.32900000000001</v>
      </c>
      <c r="F454" s="23">
        <f t="shared" si="17"/>
        <v>300.82299999999998</v>
      </c>
      <c r="G454" s="23">
        <f t="shared" si="17"/>
        <v>840.553</v>
      </c>
      <c r="H454" s="23">
        <f t="shared" si="17"/>
        <v>1033.1079999999999</v>
      </c>
      <c r="I454" s="23">
        <f t="shared" si="17"/>
        <v>635.44200000000001</v>
      </c>
      <c r="J454" s="23">
        <f t="shared" si="17"/>
        <v>691.73199999999997</v>
      </c>
      <c r="K454" s="23">
        <f t="shared" si="17"/>
        <v>202.71199999999999</v>
      </c>
      <c r="L454" s="23">
        <f t="shared" si="17"/>
        <v>181.39400000000001</v>
      </c>
      <c r="M454" s="23">
        <f t="shared" si="17"/>
        <v>772.577</v>
      </c>
      <c r="N454" s="23">
        <f t="shared" si="17"/>
        <v>320.49700000000001</v>
      </c>
      <c r="O454" s="23">
        <f t="shared" si="17"/>
        <v>552.65300000000002</v>
      </c>
      <c r="P454" s="23">
        <f t="shared" si="17"/>
        <v>391.428</v>
      </c>
      <c r="Q454" s="23">
        <f t="shared" si="17"/>
        <v>468.86599999999999</v>
      </c>
      <c r="R454" s="23">
        <f t="shared" si="17"/>
        <v>1457.24</v>
      </c>
      <c r="S454" s="23">
        <f t="shared" si="17"/>
        <v>1076.4670000000001</v>
      </c>
      <c r="T454" s="23">
        <f t="shared" si="17"/>
        <v>665.505</v>
      </c>
      <c r="U454" s="23">
        <f t="shared" si="17"/>
        <v>993.76599999999996</v>
      </c>
      <c r="V454" s="23">
        <f t="shared" si="17"/>
        <v>738.42399999999998</v>
      </c>
      <c r="W454" s="23">
        <f t="shared" si="17"/>
        <v>662.072</v>
      </c>
      <c r="X454" s="23">
        <f t="shared" si="17"/>
        <v>530.93100000000004</v>
      </c>
      <c r="Y454" s="23">
        <f t="shared" si="17"/>
        <v>458.04599999999999</v>
      </c>
      <c r="Z454" s="23">
        <f t="shared" si="17"/>
        <v>440.01</v>
      </c>
      <c r="AA454" s="23">
        <f t="shared" si="17"/>
        <v>561.89</v>
      </c>
      <c r="AB454" s="23">
        <f t="shared" si="17"/>
        <v>440.72500000000002</v>
      </c>
      <c r="AC454" s="23">
        <f t="shared" si="17"/>
        <v>465.97199999999998</v>
      </c>
      <c r="AD454" s="23">
        <f t="shared" si="17"/>
        <v>244.732</v>
      </c>
      <c r="AE454" s="23">
        <f t="shared" si="17"/>
        <v>198.636</v>
      </c>
      <c r="AF454" s="23">
        <f t="shared" si="17"/>
        <v>143.10499999999999</v>
      </c>
      <c r="AG454" s="23">
        <f t="shared" si="17"/>
        <v>29.646999999999998</v>
      </c>
      <c r="AH454" s="23">
        <f t="shared" si="17"/>
        <v>496</v>
      </c>
    </row>
    <row r="456" spans="1:73" x14ac:dyDescent="0.25">
      <c r="A456" t="s">
        <v>97</v>
      </c>
      <c r="B456" t="s">
        <v>98</v>
      </c>
      <c r="C456" t="s">
        <v>111</v>
      </c>
    </row>
    <row r="459" spans="1:73" x14ac:dyDescent="0.25">
      <c r="B459" t="s">
        <v>128</v>
      </c>
      <c r="C459">
        <v>1987</v>
      </c>
      <c r="D459">
        <v>1988</v>
      </c>
      <c r="E459">
        <v>1989</v>
      </c>
      <c r="F459">
        <v>1990</v>
      </c>
      <c r="G459">
        <v>1991</v>
      </c>
      <c r="H459">
        <v>1992</v>
      </c>
      <c r="I459">
        <v>1993</v>
      </c>
      <c r="J459">
        <v>1994</v>
      </c>
      <c r="K459">
        <v>1995</v>
      </c>
      <c r="L459">
        <v>1996</v>
      </c>
      <c r="M459">
        <v>1997</v>
      </c>
      <c r="N459">
        <v>1998</v>
      </c>
      <c r="O459">
        <v>1999</v>
      </c>
      <c r="P459">
        <v>2000</v>
      </c>
      <c r="Q459">
        <v>2001</v>
      </c>
      <c r="R459">
        <v>2002</v>
      </c>
      <c r="S459">
        <v>2003</v>
      </c>
      <c r="T459">
        <v>2004</v>
      </c>
      <c r="U459">
        <v>2005</v>
      </c>
      <c r="V459">
        <v>2006</v>
      </c>
      <c r="W459">
        <v>2007</v>
      </c>
      <c r="X459">
        <v>2008</v>
      </c>
      <c r="Y459">
        <v>2009</v>
      </c>
      <c r="Z459">
        <v>2010</v>
      </c>
      <c r="AA459">
        <v>2011</v>
      </c>
      <c r="AB459">
        <v>2012</v>
      </c>
      <c r="AC459">
        <v>2013</v>
      </c>
      <c r="AD459">
        <v>2014</v>
      </c>
      <c r="AE459">
        <v>2015</v>
      </c>
      <c r="AF459">
        <v>2016</v>
      </c>
      <c r="AG459">
        <v>2017</v>
      </c>
    </row>
    <row r="460" spans="1:73" x14ac:dyDescent="0.25">
      <c r="B460" t="s">
        <v>166</v>
      </c>
    </row>
    <row r="462" spans="1:73" x14ac:dyDescent="0.25">
      <c r="B462">
        <v>3</v>
      </c>
      <c r="C462">
        <v>6.3E-3</v>
      </c>
      <c r="D462">
        <v>1.8599999999999998E-2</v>
      </c>
      <c r="E462">
        <v>5.4600000000000003E-2</v>
      </c>
      <c r="F462">
        <v>5.3400000000000003E-2</v>
      </c>
      <c r="G462">
        <v>0.1174</v>
      </c>
      <c r="H462">
        <v>0.1014</v>
      </c>
      <c r="I462">
        <v>8.8300000000000003E-2</v>
      </c>
      <c r="J462">
        <v>0.2283</v>
      </c>
      <c r="K462">
        <v>0.11509999999999999</v>
      </c>
      <c r="L462">
        <v>9.7000000000000003E-2</v>
      </c>
      <c r="M462">
        <v>5.4800000000000001E-2</v>
      </c>
      <c r="N462">
        <v>0.16089999999999999</v>
      </c>
      <c r="O462">
        <v>0.11310000000000001</v>
      </c>
      <c r="P462">
        <v>0.16669999999999999</v>
      </c>
      <c r="Q462">
        <v>9.9500000000000005E-2</v>
      </c>
      <c r="R462">
        <v>0.06</v>
      </c>
      <c r="S462">
        <v>0.23080000000000001</v>
      </c>
      <c r="T462">
        <v>0.1053</v>
      </c>
      <c r="U462">
        <v>2.8000000000000001E-2</v>
      </c>
      <c r="V462">
        <v>0.18440000000000001</v>
      </c>
      <c r="W462">
        <v>0.1608</v>
      </c>
      <c r="X462">
        <v>7.9899999999999999E-2</v>
      </c>
      <c r="Y462">
        <v>5.45E-2</v>
      </c>
      <c r="Z462">
        <v>2.3400000000000001E-2</v>
      </c>
      <c r="AA462">
        <v>1.7899999999999999E-2</v>
      </c>
      <c r="AB462">
        <v>4.3400000000000001E-2</v>
      </c>
      <c r="AC462">
        <v>0.1115</v>
      </c>
      <c r="AD462">
        <v>1.5299999999999999E-2</v>
      </c>
      <c r="AE462">
        <v>3.2399999999999998E-2</v>
      </c>
      <c r="AF462">
        <v>8.2100000000000006E-2</v>
      </c>
      <c r="AG462">
        <v>0.20610000000000001</v>
      </c>
    </row>
    <row r="463" spans="1:73" x14ac:dyDescent="0.25">
      <c r="B463">
        <v>4</v>
      </c>
      <c r="C463">
        <v>4.8500000000000001E-2</v>
      </c>
      <c r="D463">
        <v>9.5500000000000002E-2</v>
      </c>
      <c r="E463">
        <v>0.1236</v>
      </c>
      <c r="F463">
        <v>0.16969999999999999</v>
      </c>
      <c r="G463">
        <v>0.2225</v>
      </c>
      <c r="H463">
        <v>0.21099999999999999</v>
      </c>
      <c r="I463">
        <v>0.24940000000000001</v>
      </c>
      <c r="J463">
        <v>0.25580000000000003</v>
      </c>
      <c r="K463">
        <v>0.34060000000000001</v>
      </c>
      <c r="L463">
        <v>0.29899999999999999</v>
      </c>
      <c r="M463">
        <v>0.23849999999999999</v>
      </c>
      <c r="N463">
        <v>0.32569999999999999</v>
      </c>
      <c r="O463">
        <v>0.26479999999999998</v>
      </c>
      <c r="P463">
        <v>0.38519999999999999</v>
      </c>
      <c r="Q463">
        <v>0.35959999999999998</v>
      </c>
      <c r="R463">
        <v>0.21490000000000001</v>
      </c>
      <c r="S463">
        <v>0.27639999999999998</v>
      </c>
      <c r="T463">
        <v>0.20979999999999999</v>
      </c>
      <c r="U463">
        <v>8.5099999999999995E-2</v>
      </c>
      <c r="V463">
        <v>0.3024</v>
      </c>
      <c r="W463">
        <v>0.16869999999999999</v>
      </c>
      <c r="X463">
        <v>0.20699999999999999</v>
      </c>
      <c r="Y463">
        <v>9.2299999999999993E-2</v>
      </c>
      <c r="Z463">
        <v>7.7700000000000005E-2</v>
      </c>
      <c r="AA463">
        <v>9.0899999999999995E-2</v>
      </c>
      <c r="AB463">
        <v>0.21510000000000001</v>
      </c>
      <c r="AC463">
        <v>7.0699999999999999E-2</v>
      </c>
      <c r="AD463">
        <v>0.1603</v>
      </c>
      <c r="AE463">
        <v>0.15529999999999999</v>
      </c>
      <c r="AF463">
        <v>0.16750000000000001</v>
      </c>
      <c r="AG463">
        <v>0.33160000000000001</v>
      </c>
    </row>
    <row r="464" spans="1:73" x14ac:dyDescent="0.25">
      <c r="B464">
        <v>5</v>
      </c>
      <c r="C464">
        <v>0.2361</v>
      </c>
      <c r="D464">
        <v>0.1305</v>
      </c>
      <c r="E464">
        <v>0.2336</v>
      </c>
      <c r="F464">
        <v>0.21560000000000001</v>
      </c>
      <c r="G464">
        <v>0.3695</v>
      </c>
      <c r="H464">
        <v>0.24249999999999999</v>
      </c>
      <c r="I464">
        <v>0.21840000000000001</v>
      </c>
      <c r="J464">
        <v>0.28960000000000002</v>
      </c>
      <c r="K464">
        <v>0.28360000000000002</v>
      </c>
      <c r="L464">
        <v>0.33090000000000003</v>
      </c>
      <c r="M464">
        <v>0.28960000000000002</v>
      </c>
      <c r="N464">
        <v>0.25369999999999998</v>
      </c>
      <c r="O464">
        <v>0.41749999999999998</v>
      </c>
      <c r="P464">
        <v>0.3584</v>
      </c>
      <c r="Q464">
        <v>0.44080000000000003</v>
      </c>
      <c r="R464">
        <v>0.29099999999999998</v>
      </c>
      <c r="S464">
        <v>0.2452</v>
      </c>
      <c r="T464">
        <v>0.25419999999999998</v>
      </c>
      <c r="U464">
        <v>0.24590000000000001</v>
      </c>
      <c r="V464">
        <v>0.1366</v>
      </c>
      <c r="W464">
        <v>0.33779999999999999</v>
      </c>
      <c r="X464">
        <v>0.21929999999999999</v>
      </c>
      <c r="Y464">
        <v>9.9199999999999997E-2</v>
      </c>
      <c r="Z464">
        <v>0.10920000000000001</v>
      </c>
      <c r="AA464">
        <v>9.8699999999999996E-2</v>
      </c>
      <c r="AB464">
        <v>0.2712</v>
      </c>
      <c r="AC464">
        <v>0.1099</v>
      </c>
      <c r="AD464">
        <v>0.18029999999999999</v>
      </c>
      <c r="AE464">
        <v>0.21479999999999999</v>
      </c>
      <c r="AF464">
        <v>0.2054</v>
      </c>
      <c r="AG464">
        <v>0.15590000000000001</v>
      </c>
    </row>
    <row r="465" spans="2:63" x14ac:dyDescent="0.25">
      <c r="B465">
        <v>6</v>
      </c>
      <c r="C465">
        <v>0.29509999999999997</v>
      </c>
      <c r="D465">
        <v>0.41239999999999999</v>
      </c>
      <c r="E465">
        <v>0.3453</v>
      </c>
      <c r="F465">
        <v>0.35339999999999999</v>
      </c>
      <c r="G465">
        <v>0.3009</v>
      </c>
      <c r="H465">
        <v>0.40849999999999997</v>
      </c>
      <c r="I465">
        <v>0.17960000000000001</v>
      </c>
      <c r="J465">
        <v>0.29249999999999998</v>
      </c>
      <c r="K465">
        <v>0.33339999999999997</v>
      </c>
      <c r="L465">
        <v>0.33889999999999998</v>
      </c>
      <c r="M465">
        <v>0.20449999999999999</v>
      </c>
      <c r="N465">
        <v>0.1298</v>
      </c>
      <c r="O465">
        <v>0.25669999999999998</v>
      </c>
      <c r="P465">
        <v>0.37319999999999998</v>
      </c>
      <c r="Q465">
        <v>0.34710000000000002</v>
      </c>
      <c r="R465">
        <v>0.43780000000000002</v>
      </c>
      <c r="S465">
        <v>0.26019999999999999</v>
      </c>
      <c r="T465">
        <v>0.2407</v>
      </c>
      <c r="U465">
        <v>0.26650000000000001</v>
      </c>
      <c r="V465">
        <v>0.1351</v>
      </c>
      <c r="W465">
        <v>0.2077</v>
      </c>
      <c r="X465">
        <v>0.35499999999999998</v>
      </c>
      <c r="Y465">
        <v>7.0199999999999999E-2</v>
      </c>
      <c r="Z465">
        <v>0.106</v>
      </c>
      <c r="AA465">
        <v>0.1239</v>
      </c>
      <c r="AB465">
        <v>0.31040000000000001</v>
      </c>
      <c r="AC465">
        <v>0.12330000000000001</v>
      </c>
      <c r="AD465">
        <v>0.2959</v>
      </c>
      <c r="AE465">
        <v>0.20780000000000001</v>
      </c>
      <c r="AF465">
        <v>0.2324</v>
      </c>
      <c r="AG465">
        <v>9.3700000000000006E-2</v>
      </c>
    </row>
    <row r="466" spans="2:63" x14ac:dyDescent="0.25">
      <c r="B466">
        <v>7</v>
      </c>
      <c r="C466">
        <v>0.35570000000000002</v>
      </c>
      <c r="D466">
        <v>0.54710000000000003</v>
      </c>
      <c r="E466">
        <v>0.43190000000000001</v>
      </c>
      <c r="F466">
        <v>0.47720000000000001</v>
      </c>
      <c r="G466">
        <v>0.3921</v>
      </c>
      <c r="H466">
        <v>0.37269999999999998</v>
      </c>
      <c r="I466">
        <v>0.31740000000000002</v>
      </c>
      <c r="J466">
        <v>0.30149999999999999</v>
      </c>
      <c r="K466">
        <v>0.40100000000000002</v>
      </c>
      <c r="L466">
        <v>0.41399999999999998</v>
      </c>
      <c r="M466">
        <v>0.24610000000000001</v>
      </c>
      <c r="N466">
        <v>0.32690000000000002</v>
      </c>
      <c r="O466">
        <v>0.2742</v>
      </c>
      <c r="P466">
        <v>0.26400000000000001</v>
      </c>
      <c r="Q466">
        <v>0.43909999999999999</v>
      </c>
      <c r="R466">
        <v>0.38640000000000002</v>
      </c>
      <c r="S466">
        <v>0.33810000000000001</v>
      </c>
      <c r="T466">
        <v>0.17580000000000001</v>
      </c>
      <c r="U466">
        <v>0.2291</v>
      </c>
      <c r="V466">
        <v>0.15659999999999999</v>
      </c>
      <c r="W466">
        <v>0.3508</v>
      </c>
      <c r="X466">
        <v>0.27360000000000001</v>
      </c>
      <c r="Y466">
        <v>0.1113</v>
      </c>
      <c r="Z466">
        <v>7.2900000000000006E-2</v>
      </c>
      <c r="AA466">
        <v>0.1502</v>
      </c>
      <c r="AB466">
        <v>0.43440000000000001</v>
      </c>
      <c r="AC466">
        <v>0.19040000000000001</v>
      </c>
      <c r="AD466">
        <v>0.3407</v>
      </c>
      <c r="AE466">
        <v>0.26619999999999999</v>
      </c>
      <c r="AF466">
        <v>0.16439999999999999</v>
      </c>
      <c r="AG466">
        <v>0.11749999999999999</v>
      </c>
    </row>
    <row r="467" spans="2:63" x14ac:dyDescent="0.25">
      <c r="B467">
        <v>8</v>
      </c>
      <c r="C467">
        <v>0.59770000000000001</v>
      </c>
      <c r="D467">
        <v>0.65400000000000003</v>
      </c>
      <c r="E467">
        <v>0.33550000000000002</v>
      </c>
      <c r="F467">
        <v>0.54220000000000002</v>
      </c>
      <c r="G467">
        <v>0.6401</v>
      </c>
      <c r="H467">
        <v>0.4602</v>
      </c>
      <c r="I467">
        <v>0.27210000000000001</v>
      </c>
      <c r="J467">
        <v>0.3473</v>
      </c>
      <c r="K467">
        <v>0.40510000000000002</v>
      </c>
      <c r="L467">
        <v>0.33100000000000002</v>
      </c>
      <c r="M467">
        <v>0.23319999999999999</v>
      </c>
      <c r="N467">
        <v>0.27089999999999997</v>
      </c>
      <c r="O467">
        <v>0.39850000000000002</v>
      </c>
      <c r="P467">
        <v>0.24099999999999999</v>
      </c>
      <c r="Q467">
        <v>0.35630000000000001</v>
      </c>
      <c r="R467">
        <v>0.63700000000000001</v>
      </c>
      <c r="S467">
        <v>0.42920000000000003</v>
      </c>
      <c r="T467">
        <v>0.17730000000000001</v>
      </c>
      <c r="U467">
        <v>0.20680000000000001</v>
      </c>
      <c r="V467">
        <v>0.1515</v>
      </c>
      <c r="W467">
        <v>0.36420000000000002</v>
      </c>
      <c r="X467">
        <v>0.38890000000000002</v>
      </c>
      <c r="Y467">
        <v>6.6600000000000006E-2</v>
      </c>
      <c r="Z467">
        <v>0.1205</v>
      </c>
      <c r="AA467">
        <v>9.6500000000000002E-2</v>
      </c>
      <c r="AB467">
        <v>0.41289999999999999</v>
      </c>
      <c r="AC467">
        <v>0.25330000000000003</v>
      </c>
      <c r="AD467">
        <v>0.32250000000000001</v>
      </c>
      <c r="AE467">
        <v>0.22670000000000001</v>
      </c>
      <c r="AF467">
        <v>0.2175</v>
      </c>
      <c r="AG467">
        <v>8.4599999999999995E-2</v>
      </c>
    </row>
    <row r="468" spans="2:63" x14ac:dyDescent="0.25">
      <c r="B468">
        <v>9</v>
      </c>
      <c r="C468">
        <v>0.46839999999999998</v>
      </c>
      <c r="D468">
        <v>0.98770000000000002</v>
      </c>
      <c r="E468">
        <v>0.35610000000000003</v>
      </c>
      <c r="F468">
        <v>0.58609999999999995</v>
      </c>
      <c r="G468">
        <v>0.30859999999999999</v>
      </c>
      <c r="H468">
        <v>0.64990000000000003</v>
      </c>
      <c r="I468">
        <v>0.40039999999999998</v>
      </c>
      <c r="J468">
        <v>0.5484</v>
      </c>
      <c r="K468">
        <v>0.42149999999999999</v>
      </c>
      <c r="L468">
        <v>0.47939999999999999</v>
      </c>
      <c r="M468">
        <v>0.27929999999999999</v>
      </c>
      <c r="N468">
        <v>0.35599999999999998</v>
      </c>
      <c r="O468">
        <v>0.30509999999999998</v>
      </c>
      <c r="P468">
        <v>0.33069999999999999</v>
      </c>
      <c r="Q468">
        <v>0.38240000000000002</v>
      </c>
      <c r="R468">
        <v>0.5978</v>
      </c>
      <c r="S468">
        <v>0.29570000000000002</v>
      </c>
      <c r="T468">
        <v>0.2757</v>
      </c>
      <c r="U468">
        <v>0.23710000000000001</v>
      </c>
      <c r="V468">
        <v>0.1348</v>
      </c>
      <c r="W468">
        <v>0.37190000000000001</v>
      </c>
      <c r="X468">
        <v>0.33189999999999997</v>
      </c>
      <c r="Y468">
        <v>8.6099999999999996E-2</v>
      </c>
      <c r="Z468">
        <v>8.6999999999999994E-2</v>
      </c>
      <c r="AA468">
        <v>0.17349999999999999</v>
      </c>
      <c r="AB468">
        <v>0.36030000000000001</v>
      </c>
      <c r="AC468">
        <v>0.34920000000000001</v>
      </c>
      <c r="AD468">
        <v>0.46189999999999998</v>
      </c>
      <c r="AE468">
        <v>0.22950000000000001</v>
      </c>
      <c r="AF468">
        <v>0.18909999999999999</v>
      </c>
      <c r="AG468">
        <v>0.1056</v>
      </c>
    </row>
    <row r="469" spans="2:63" x14ac:dyDescent="0.25">
      <c r="B469">
        <v>10</v>
      </c>
      <c r="C469">
        <v>0.4849</v>
      </c>
      <c r="D469">
        <v>0.76359999999999995</v>
      </c>
      <c r="E469">
        <v>0.55020000000000002</v>
      </c>
      <c r="F469">
        <v>0.43120000000000003</v>
      </c>
      <c r="G469">
        <v>0.59250000000000003</v>
      </c>
      <c r="H469">
        <v>0.61329999999999996</v>
      </c>
      <c r="I469">
        <v>0.34449999999999997</v>
      </c>
      <c r="J469">
        <v>0.5706</v>
      </c>
      <c r="K469">
        <v>0.55000000000000004</v>
      </c>
      <c r="L469">
        <v>0.38629999999999998</v>
      </c>
      <c r="M469">
        <v>0.49959999999999999</v>
      </c>
      <c r="N469">
        <v>0.26669999999999999</v>
      </c>
      <c r="O469">
        <v>0.39279999999999998</v>
      </c>
      <c r="P469">
        <v>0.21859999999999999</v>
      </c>
      <c r="Q469">
        <v>0.39129999999999998</v>
      </c>
      <c r="R469">
        <v>0.32400000000000001</v>
      </c>
      <c r="S469">
        <v>0.2288</v>
      </c>
      <c r="T469">
        <v>0.2797</v>
      </c>
      <c r="U469">
        <v>0.37719999999999998</v>
      </c>
      <c r="V469">
        <v>0.14879999999999999</v>
      </c>
      <c r="W469">
        <v>0.3745</v>
      </c>
      <c r="X469">
        <v>0.48620000000000002</v>
      </c>
      <c r="Y469">
        <v>8.4500000000000006E-2</v>
      </c>
      <c r="Z469">
        <v>9.74E-2</v>
      </c>
      <c r="AA469">
        <v>0.1225</v>
      </c>
      <c r="AB469">
        <v>0.44979999999999998</v>
      </c>
      <c r="AC469">
        <v>0.24959999999999999</v>
      </c>
      <c r="AD469">
        <v>0.3306</v>
      </c>
      <c r="AE469">
        <v>0.29339999999999999</v>
      </c>
      <c r="AF469">
        <v>0.22939999999999999</v>
      </c>
      <c r="AG469">
        <v>0.15440000000000001</v>
      </c>
    </row>
    <row r="470" spans="2:63" x14ac:dyDescent="0.25">
      <c r="B470">
        <v>11</v>
      </c>
      <c r="C470">
        <v>0.51639999999999997</v>
      </c>
      <c r="D470">
        <v>0.70389999999999997</v>
      </c>
      <c r="E470">
        <v>0.6744</v>
      </c>
      <c r="F470">
        <v>0.47149999999999997</v>
      </c>
      <c r="G470">
        <v>0.4662</v>
      </c>
      <c r="H470">
        <v>0.46479999999999999</v>
      </c>
      <c r="I470">
        <v>0.4214</v>
      </c>
      <c r="J470">
        <v>0.57330000000000003</v>
      </c>
      <c r="K470">
        <v>0.73460000000000003</v>
      </c>
      <c r="L470">
        <v>0.80420000000000003</v>
      </c>
      <c r="M470">
        <v>0.23530000000000001</v>
      </c>
      <c r="N470">
        <v>0.19670000000000001</v>
      </c>
      <c r="O470">
        <v>0.34339999999999998</v>
      </c>
      <c r="P470">
        <v>0.31969999999999998</v>
      </c>
      <c r="Q470">
        <v>0.31559999999999999</v>
      </c>
      <c r="R470">
        <v>0.33129999999999998</v>
      </c>
      <c r="S470">
        <v>0.3674</v>
      </c>
      <c r="T470">
        <v>0.50860000000000005</v>
      </c>
      <c r="U470">
        <v>0.30099999999999999</v>
      </c>
      <c r="V470">
        <v>9.2299999999999993E-2</v>
      </c>
      <c r="W470">
        <v>0.36059999999999998</v>
      </c>
      <c r="X470">
        <v>0.43319999999999997</v>
      </c>
      <c r="Y470">
        <v>9.5000000000000001E-2</v>
      </c>
      <c r="Z470">
        <v>0.1084</v>
      </c>
      <c r="AA470">
        <v>0.13730000000000001</v>
      </c>
      <c r="AB470">
        <v>0.48409999999999997</v>
      </c>
      <c r="AC470">
        <v>0.45340000000000003</v>
      </c>
      <c r="AD470">
        <v>0.42820000000000003</v>
      </c>
      <c r="AE470">
        <v>0.30890000000000001</v>
      </c>
      <c r="AF470">
        <v>0.30759999999999998</v>
      </c>
      <c r="AG470">
        <v>0.1449</v>
      </c>
    </row>
    <row r="471" spans="2:63" x14ac:dyDescent="0.25">
      <c r="B471">
        <v>12</v>
      </c>
      <c r="C471">
        <v>0.51690000000000003</v>
      </c>
      <c r="D471">
        <v>0.77729999999999999</v>
      </c>
      <c r="E471">
        <v>0.47910000000000003</v>
      </c>
      <c r="F471">
        <v>0.50780000000000003</v>
      </c>
      <c r="G471">
        <v>0.50180000000000002</v>
      </c>
      <c r="H471">
        <v>0.54700000000000004</v>
      </c>
      <c r="I471">
        <v>0.35959999999999998</v>
      </c>
      <c r="J471">
        <v>0.50990000000000002</v>
      </c>
      <c r="K471">
        <v>0.52780000000000005</v>
      </c>
      <c r="L471">
        <v>0.50019999999999998</v>
      </c>
      <c r="M471">
        <v>0.31180000000000002</v>
      </c>
      <c r="N471">
        <v>0.27260000000000001</v>
      </c>
      <c r="O471">
        <v>0.3599</v>
      </c>
      <c r="P471">
        <v>0.27750000000000002</v>
      </c>
      <c r="Q471">
        <v>0.3614</v>
      </c>
      <c r="R471">
        <v>0.47249999999999998</v>
      </c>
      <c r="S471">
        <v>0.33029999999999998</v>
      </c>
      <c r="T471">
        <v>0.31030000000000002</v>
      </c>
      <c r="U471">
        <v>0.28050000000000003</v>
      </c>
      <c r="V471">
        <v>0.1318</v>
      </c>
      <c r="W471">
        <v>0.36780000000000002</v>
      </c>
      <c r="X471">
        <v>0.41010000000000002</v>
      </c>
      <c r="Y471">
        <v>8.3099999999999993E-2</v>
      </c>
      <c r="Z471">
        <v>0.1033</v>
      </c>
      <c r="AA471">
        <v>0.13250000000000001</v>
      </c>
      <c r="AB471">
        <v>0.42680000000000001</v>
      </c>
      <c r="AC471">
        <v>0.32640000000000002</v>
      </c>
      <c r="AD471">
        <v>0.38579999999999998</v>
      </c>
      <c r="AE471">
        <v>0.2646</v>
      </c>
      <c r="AF471">
        <v>0.2359</v>
      </c>
      <c r="AG471">
        <v>0.12239999999999999</v>
      </c>
      <c r="AO471" s="67" t="s">
        <v>257</v>
      </c>
      <c r="AP471" s="68"/>
      <c r="BC471" s="67" t="s">
        <v>257</v>
      </c>
      <c r="BD471" s="68"/>
    </row>
    <row r="472" spans="2:63" x14ac:dyDescent="0.25">
      <c r="B472">
        <v>13</v>
      </c>
      <c r="C472">
        <v>0.51690000000000003</v>
      </c>
      <c r="D472">
        <v>0.50639999999999996</v>
      </c>
      <c r="E472">
        <v>0.1105</v>
      </c>
      <c r="F472">
        <v>7.0999999999999994E-2</v>
      </c>
      <c r="G472">
        <v>5.5300000000000002E-2</v>
      </c>
      <c r="H472">
        <v>2.3300000000000001E-2</v>
      </c>
      <c r="I472">
        <v>1.14E-2</v>
      </c>
      <c r="J472">
        <v>8.9800000000000005E-2</v>
      </c>
      <c r="K472">
        <v>0.154</v>
      </c>
      <c r="L472">
        <v>0.34960000000000002</v>
      </c>
      <c r="M472">
        <v>1.0423</v>
      </c>
      <c r="N472">
        <v>0.58209999999999995</v>
      </c>
      <c r="O472">
        <v>0.73419999999999996</v>
      </c>
      <c r="P472">
        <v>0.69899999999999995</v>
      </c>
      <c r="Q472">
        <v>0.45629999999999998</v>
      </c>
      <c r="R472">
        <v>0.94610000000000005</v>
      </c>
      <c r="S472">
        <v>0.25469999999999998</v>
      </c>
      <c r="T472">
        <v>0.2868</v>
      </c>
      <c r="U472">
        <v>0.2225</v>
      </c>
      <c r="V472">
        <v>0.16669999999999999</v>
      </c>
      <c r="W472">
        <v>0.41749999999999998</v>
      </c>
      <c r="X472">
        <v>0.38200000000000001</v>
      </c>
      <c r="Y472">
        <v>7.4200000000000002E-2</v>
      </c>
      <c r="Z472">
        <v>9.8699999999999996E-2</v>
      </c>
      <c r="AA472">
        <v>9.5899999999999999E-2</v>
      </c>
      <c r="AB472">
        <v>0.2626</v>
      </c>
      <c r="AC472">
        <v>0.28839999999999999</v>
      </c>
      <c r="AD472">
        <v>0.129</v>
      </c>
      <c r="AE472">
        <v>9.4899999999999998E-2</v>
      </c>
      <c r="AF472">
        <v>0.1444</v>
      </c>
      <c r="AG472">
        <v>7.3400000000000007E-2</v>
      </c>
      <c r="AK472" s="18" t="s">
        <v>270</v>
      </c>
      <c r="AY472" s="18" t="s">
        <v>271</v>
      </c>
    </row>
    <row r="473" spans="2:63" x14ac:dyDescent="0.25">
      <c r="B473" s="23" t="s">
        <v>210</v>
      </c>
      <c r="C473" s="64">
        <f>SUMPRODUCT(C464:C469,C443:C448)/SUM(C443:C448)</f>
        <v>0.34735468047456075</v>
      </c>
      <c r="D473" s="64">
        <f t="shared" ref="D473:AF473" si="18">SUMPRODUCT(D464:D469,D443:D448)/SUM(D443:D448)</f>
        <v>0.26566883726007867</v>
      </c>
      <c r="E473" s="64">
        <f t="shared" si="18"/>
        <v>0.32239579335420265</v>
      </c>
      <c r="F473" s="64">
        <f t="shared" si="18"/>
        <v>0.39966647217938417</v>
      </c>
      <c r="G473" s="64">
        <f t="shared" si="18"/>
        <v>0.43588628529158752</v>
      </c>
      <c r="H473" s="64">
        <f t="shared" si="18"/>
        <v>0.41507068240765582</v>
      </c>
      <c r="I473" s="64">
        <f t="shared" si="18"/>
        <v>0.24809930630538971</v>
      </c>
      <c r="J473" s="64">
        <f t="shared" si="18"/>
        <v>0.31237057351774011</v>
      </c>
      <c r="K473" s="64">
        <f t="shared" si="18"/>
        <v>0.34345365962011937</v>
      </c>
      <c r="L473" s="64">
        <f t="shared" si="18"/>
        <v>0.3607386096433069</v>
      </c>
      <c r="M473" s="64">
        <f t="shared" si="18"/>
        <v>0.25010275545502225</v>
      </c>
      <c r="N473" s="64">
        <f t="shared" si="18"/>
        <v>0.27977544214733563</v>
      </c>
      <c r="O473" s="64">
        <f t="shared" si="18"/>
        <v>0.37707660586476427</v>
      </c>
      <c r="P473" s="64">
        <f t="shared" si="18"/>
        <v>0.33488835443476123</v>
      </c>
      <c r="Q473" s="64">
        <f t="shared" si="18"/>
        <v>0.41437233065619045</v>
      </c>
      <c r="R473" s="64">
        <f t="shared" si="18"/>
        <v>0.41781068842773955</v>
      </c>
      <c r="S473" s="64">
        <f t="shared" si="18"/>
        <v>0.27936362667820847</v>
      </c>
      <c r="T473" s="64">
        <f t="shared" si="18"/>
        <v>0.24383637635729111</v>
      </c>
      <c r="U473" s="64">
        <f t="shared" si="18"/>
        <v>0.25227213353947375</v>
      </c>
      <c r="V473" s="64">
        <f t="shared" si="18"/>
        <v>0.14315675052175297</v>
      </c>
      <c r="W473" s="64">
        <f t="shared" si="18"/>
        <v>0.32040387337889675</v>
      </c>
      <c r="X473" s="64">
        <f t="shared" si="18"/>
        <v>0.30868190074012331</v>
      </c>
      <c r="Y473" s="64">
        <f t="shared" si="18"/>
        <v>8.7812985434122942E-2</v>
      </c>
      <c r="Z473" s="64">
        <f t="shared" si="18"/>
        <v>9.9915655969470954E-2</v>
      </c>
      <c r="AA473" s="64">
        <f t="shared" si="18"/>
        <v>0.12401945780919982</v>
      </c>
      <c r="AB473" s="64">
        <f t="shared" si="18"/>
        <v>0.35634287055051661</v>
      </c>
      <c r="AC473" s="64">
        <f t="shared" si="18"/>
        <v>0.17128291306027729</v>
      </c>
      <c r="AD473" s="64">
        <f t="shared" si="18"/>
        <v>0.27732053368649923</v>
      </c>
      <c r="AE473" s="64">
        <f t="shared" si="18"/>
        <v>0.22904074349193973</v>
      </c>
      <c r="AF473" s="64">
        <f t="shared" si="18"/>
        <v>0.20542826485911239</v>
      </c>
      <c r="AG473" s="64">
        <f>SUMPRODUCT(AG464:AG469,AG443:AG448)/SUM(AG443:AG448)</f>
        <v>0.11470546616268081</v>
      </c>
      <c r="AK473" s="65" t="s">
        <v>128</v>
      </c>
      <c r="AL473" s="65">
        <v>3</v>
      </c>
      <c r="AM473" s="65">
        <v>4</v>
      </c>
      <c r="AN473" s="65">
        <v>5</v>
      </c>
      <c r="AO473" s="65">
        <v>6</v>
      </c>
      <c r="AP473" s="65">
        <v>7</v>
      </c>
      <c r="AQ473" s="65">
        <v>8</v>
      </c>
      <c r="AR473" s="65">
        <v>9</v>
      </c>
      <c r="AS473" s="65">
        <v>10</v>
      </c>
      <c r="AT473" s="65">
        <v>11</v>
      </c>
      <c r="AU473" s="65">
        <v>12</v>
      </c>
      <c r="AV473" s="65" t="s">
        <v>265</v>
      </c>
      <c r="AW473" s="65" t="s">
        <v>168</v>
      </c>
      <c r="AY473" t="s">
        <v>128</v>
      </c>
      <c r="AZ473">
        <v>3</v>
      </c>
      <c r="BA473">
        <v>4</v>
      </c>
      <c r="BB473">
        <v>5</v>
      </c>
      <c r="BC473">
        <v>6</v>
      </c>
      <c r="BD473">
        <v>7</v>
      </c>
      <c r="BE473">
        <v>8</v>
      </c>
      <c r="BF473">
        <v>9</v>
      </c>
      <c r="BG473">
        <v>10</v>
      </c>
      <c r="BH473">
        <v>11</v>
      </c>
      <c r="BI473">
        <v>12</v>
      </c>
      <c r="BJ473" t="s">
        <v>265</v>
      </c>
      <c r="BK473" t="s">
        <v>210</v>
      </c>
    </row>
    <row r="474" spans="2:63" x14ac:dyDescent="0.25">
      <c r="B474" t="s">
        <v>269</v>
      </c>
      <c r="C474">
        <f>AVERAGE(C464:C469)</f>
        <v>0.40631666666666666</v>
      </c>
      <c r="D474">
        <f t="shared" ref="D474:AF474" si="19">AVERAGE(D464:D469)</f>
        <v>0.58255000000000001</v>
      </c>
      <c r="E474">
        <f t="shared" si="19"/>
        <v>0.37543333333333334</v>
      </c>
      <c r="F474">
        <f t="shared" si="19"/>
        <v>0.43428333333333335</v>
      </c>
      <c r="G474">
        <f t="shared" si="19"/>
        <v>0.43395</v>
      </c>
      <c r="H474">
        <f t="shared" si="19"/>
        <v>0.45784999999999992</v>
      </c>
      <c r="I474">
        <f t="shared" si="19"/>
        <v>0.28873333333333334</v>
      </c>
      <c r="J474">
        <f t="shared" si="19"/>
        <v>0.39165</v>
      </c>
      <c r="K474">
        <f t="shared" si="19"/>
        <v>0.39910000000000001</v>
      </c>
      <c r="L474">
        <f t="shared" si="19"/>
        <v>0.38008333333333333</v>
      </c>
      <c r="M474">
        <f t="shared" si="19"/>
        <v>0.29204999999999998</v>
      </c>
      <c r="N474">
        <f t="shared" si="19"/>
        <v>0.26733333333333331</v>
      </c>
      <c r="O474">
        <f t="shared" si="19"/>
        <v>0.34079999999999999</v>
      </c>
      <c r="P474">
        <f t="shared" si="19"/>
        <v>0.29765000000000003</v>
      </c>
      <c r="Q474">
        <f t="shared" si="19"/>
        <v>0.39283333333333337</v>
      </c>
      <c r="R474">
        <f t="shared" si="19"/>
        <v>0.44566666666666666</v>
      </c>
      <c r="S474">
        <f t="shared" si="19"/>
        <v>0.29953333333333337</v>
      </c>
      <c r="T474">
        <f t="shared" si="19"/>
        <v>0.23390000000000002</v>
      </c>
      <c r="U474">
        <f t="shared" si="19"/>
        <v>0.26043333333333335</v>
      </c>
      <c r="V474">
        <f t="shared" si="19"/>
        <v>0.1439</v>
      </c>
      <c r="W474">
        <f t="shared" si="19"/>
        <v>0.3344833333333333</v>
      </c>
      <c r="X474">
        <f t="shared" si="19"/>
        <v>0.34248333333333342</v>
      </c>
      <c r="Y474">
        <f t="shared" si="19"/>
        <v>8.6316666666666667E-2</v>
      </c>
      <c r="Z474">
        <f t="shared" si="19"/>
        <v>9.8833333333333342E-2</v>
      </c>
      <c r="AA474">
        <f t="shared" si="19"/>
        <v>0.12755000000000002</v>
      </c>
      <c r="AB474">
        <f t="shared" si="19"/>
        <v>0.37316666666666665</v>
      </c>
      <c r="AC474">
        <f t="shared" si="19"/>
        <v>0.21261666666666668</v>
      </c>
      <c r="AD474">
        <f t="shared" si="19"/>
        <v>0.32198333333333334</v>
      </c>
      <c r="AE474">
        <f t="shared" si="19"/>
        <v>0.23973333333333335</v>
      </c>
      <c r="AF474">
        <f t="shared" si="19"/>
        <v>0.20636666666666667</v>
      </c>
      <c r="AG474">
        <f>AVERAGE(AG464:AG469)</f>
        <v>0.11861666666666666</v>
      </c>
      <c r="AK474" s="66">
        <v>1987</v>
      </c>
      <c r="AL474" s="102">
        <v>529.827</v>
      </c>
      <c r="AM474" s="102">
        <v>988.96400000000006</v>
      </c>
      <c r="AN474" s="102">
        <v>300.66699999999997</v>
      </c>
      <c r="AO474" s="102">
        <v>84.6</v>
      </c>
      <c r="AP474" s="102">
        <v>69.135999999999996</v>
      </c>
      <c r="AQ474" s="102">
        <v>107.462</v>
      </c>
      <c r="AR474" s="102">
        <v>42.633000000000003</v>
      </c>
      <c r="AS474" s="102">
        <v>38.033000000000001</v>
      </c>
      <c r="AT474" s="102">
        <v>26.407</v>
      </c>
      <c r="AU474" s="102">
        <v>34.262</v>
      </c>
      <c r="AV474" s="102">
        <v>34.290999999999997</v>
      </c>
      <c r="AW474" s="102">
        <v>2256.2820000000002</v>
      </c>
      <c r="AY474">
        <v>1987</v>
      </c>
      <c r="AZ474" s="8">
        <v>6.3E-3</v>
      </c>
      <c r="BA474" s="8">
        <v>4.8500000000000001E-2</v>
      </c>
      <c r="BB474" s="8">
        <v>0.2361</v>
      </c>
      <c r="BC474" s="8">
        <v>0.29509999999999997</v>
      </c>
      <c r="BD474" s="8">
        <v>0.35570000000000002</v>
      </c>
      <c r="BE474" s="8">
        <v>0.59770000000000001</v>
      </c>
      <c r="BF474" s="8">
        <v>0.46839999999999998</v>
      </c>
      <c r="BG474" s="8">
        <v>0.4849</v>
      </c>
      <c r="BH474" s="8">
        <v>0.51639999999999997</v>
      </c>
      <c r="BI474" s="8">
        <v>0.51690000000000003</v>
      </c>
      <c r="BJ474" s="8">
        <v>0.51690000000000003</v>
      </c>
      <c r="BK474" s="8">
        <v>0.34735468047456075</v>
      </c>
    </row>
    <row r="475" spans="2:63" x14ac:dyDescent="0.25">
      <c r="AK475" s="66">
        <v>1988</v>
      </c>
      <c r="AL475" s="102">
        <v>270.995</v>
      </c>
      <c r="AM475" s="102">
        <v>476.41800000000001</v>
      </c>
      <c r="AN475" s="102">
        <v>852.471</v>
      </c>
      <c r="AO475" s="102">
        <v>214.846</v>
      </c>
      <c r="AP475" s="102">
        <v>56.988999999999997</v>
      </c>
      <c r="AQ475" s="102">
        <v>43.832000000000001</v>
      </c>
      <c r="AR475" s="102">
        <v>53.485999999999997</v>
      </c>
      <c r="AS475" s="102">
        <v>24.149000000000001</v>
      </c>
      <c r="AT475" s="102">
        <v>21.19</v>
      </c>
      <c r="AU475" s="102">
        <v>14.257</v>
      </c>
      <c r="AV475" s="102">
        <v>36.994</v>
      </c>
      <c r="AW475" s="102">
        <v>2065.627</v>
      </c>
      <c r="AY475">
        <v>1988</v>
      </c>
      <c r="AZ475" s="8">
        <v>1.8599999999999998E-2</v>
      </c>
      <c r="BA475" s="8">
        <v>9.5500000000000002E-2</v>
      </c>
      <c r="BB475" s="8">
        <v>0.1305</v>
      </c>
      <c r="BC475" s="8">
        <v>0.41239999999999999</v>
      </c>
      <c r="BD475" s="8">
        <v>0.54710000000000003</v>
      </c>
      <c r="BE475" s="8">
        <v>0.65400000000000003</v>
      </c>
      <c r="BF475" s="8">
        <v>0.98770000000000002</v>
      </c>
      <c r="BG475" s="8">
        <v>0.76359999999999995</v>
      </c>
      <c r="BH475" s="8">
        <v>0.70389999999999997</v>
      </c>
      <c r="BI475" s="8">
        <v>0.77729999999999999</v>
      </c>
      <c r="BJ475" s="8">
        <v>0.50639999999999996</v>
      </c>
      <c r="BK475" s="8">
        <v>0.26566883726007867</v>
      </c>
    </row>
    <row r="476" spans="2:63" x14ac:dyDescent="0.25">
      <c r="B476" t="s">
        <v>92</v>
      </c>
      <c r="C476" t="s">
        <v>97</v>
      </c>
      <c r="D476" t="s">
        <v>98</v>
      </c>
      <c r="E476" t="s">
        <v>169</v>
      </c>
      <c r="F476" t="s">
        <v>31</v>
      </c>
      <c r="G476">
        <v>-5</v>
      </c>
      <c r="H476">
        <v>10</v>
      </c>
      <c r="AK476" s="66">
        <v>1989</v>
      </c>
      <c r="AL476" s="102">
        <v>447.32900000000001</v>
      </c>
      <c r="AM476" s="102">
        <v>240.684</v>
      </c>
      <c r="AN476" s="102">
        <v>391.81299999999999</v>
      </c>
      <c r="AO476" s="102">
        <v>676.97</v>
      </c>
      <c r="AP476" s="102">
        <v>128.70400000000001</v>
      </c>
      <c r="AQ476" s="102">
        <v>29.838000000000001</v>
      </c>
      <c r="AR476" s="102">
        <v>20.623000000000001</v>
      </c>
      <c r="AS476" s="102">
        <v>18.024999999999999</v>
      </c>
      <c r="AT476" s="102">
        <v>10.183</v>
      </c>
      <c r="AU476" s="102">
        <v>9.484</v>
      </c>
      <c r="AV476" s="102">
        <v>26.102</v>
      </c>
      <c r="AW476" s="102">
        <v>1999.7550000000001</v>
      </c>
      <c r="AY476">
        <v>1989</v>
      </c>
      <c r="AZ476" s="8">
        <v>5.4600000000000003E-2</v>
      </c>
      <c r="BA476" s="8">
        <v>0.1236</v>
      </c>
      <c r="BB476" s="8">
        <v>0.2336</v>
      </c>
      <c r="BC476" s="8">
        <v>0.3453</v>
      </c>
      <c r="BD476" s="8">
        <v>0.43190000000000001</v>
      </c>
      <c r="BE476" s="8">
        <v>0.33550000000000002</v>
      </c>
      <c r="BF476" s="8">
        <v>0.35610000000000003</v>
      </c>
      <c r="BG476" s="8">
        <v>0.55020000000000002</v>
      </c>
      <c r="BH476" s="8">
        <v>0.6744</v>
      </c>
      <c r="BI476" s="8">
        <v>0.47910000000000003</v>
      </c>
      <c r="BJ476" s="8">
        <v>0.1105</v>
      </c>
      <c r="BK476" s="8">
        <v>0.32239579335420265</v>
      </c>
    </row>
    <row r="477" spans="2:63" x14ac:dyDescent="0.25"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21"/>
      <c r="AK477" s="66">
        <v>1990</v>
      </c>
      <c r="AL477" s="102">
        <v>300.82299999999998</v>
      </c>
      <c r="AM477" s="102">
        <v>383.25400000000002</v>
      </c>
      <c r="AN477" s="102">
        <v>192.46700000000001</v>
      </c>
      <c r="AO477" s="102">
        <v>280.67399999999998</v>
      </c>
      <c r="AP477" s="102">
        <v>433.68299999999999</v>
      </c>
      <c r="AQ477" s="102">
        <v>75.608000000000004</v>
      </c>
      <c r="AR477" s="102">
        <v>19.303000000000001</v>
      </c>
      <c r="AS477" s="102">
        <v>13.07</v>
      </c>
      <c r="AT477" s="102">
        <v>9.4079999999999995</v>
      </c>
      <c r="AU477" s="102">
        <v>4.694</v>
      </c>
      <c r="AV477" s="102">
        <v>26.460999999999999</v>
      </c>
      <c r="AW477" s="102">
        <v>1739.4449999999999</v>
      </c>
      <c r="AY477">
        <v>1990</v>
      </c>
      <c r="AZ477" s="8">
        <v>5.3400000000000003E-2</v>
      </c>
      <c r="BA477" s="8">
        <v>0.16969999999999999</v>
      </c>
      <c r="BB477" s="8">
        <v>0.21560000000000001</v>
      </c>
      <c r="BC477" s="8">
        <v>0.35339999999999999</v>
      </c>
      <c r="BD477" s="8">
        <v>0.47720000000000001</v>
      </c>
      <c r="BE477" s="8">
        <v>0.54220000000000002</v>
      </c>
      <c r="BF477" s="8">
        <v>0.58609999999999995</v>
      </c>
      <c r="BG477" s="8">
        <v>0.43120000000000003</v>
      </c>
      <c r="BH477" s="8">
        <v>0.47149999999999997</v>
      </c>
      <c r="BI477" s="8">
        <v>0.50780000000000003</v>
      </c>
      <c r="BJ477" s="8">
        <v>7.0999999999999994E-2</v>
      </c>
      <c r="BK477" s="8">
        <v>0.39966647217938417</v>
      </c>
    </row>
    <row r="478" spans="2:63" x14ac:dyDescent="0.25">
      <c r="B478" t="s">
        <v>32</v>
      </c>
      <c r="C478" t="s">
        <v>92</v>
      </c>
      <c r="D478" t="s">
        <v>110</v>
      </c>
      <c r="E478" t="s">
        <v>83</v>
      </c>
      <c r="F478" t="s">
        <v>170</v>
      </c>
      <c r="G478" t="s">
        <v>171</v>
      </c>
      <c r="H478" t="s">
        <v>172</v>
      </c>
      <c r="I478" t="s">
        <v>84</v>
      </c>
      <c r="J478" t="s">
        <v>172</v>
      </c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21"/>
      <c r="AK478" s="66">
        <v>1991</v>
      </c>
      <c r="AL478" s="102">
        <v>840.553</v>
      </c>
      <c r="AM478" s="102">
        <v>258.05</v>
      </c>
      <c r="AN478" s="102">
        <v>292.666</v>
      </c>
      <c r="AO478" s="102">
        <v>140.369</v>
      </c>
      <c r="AP478" s="102">
        <v>178.351</v>
      </c>
      <c r="AQ478" s="102">
        <v>243.50800000000001</v>
      </c>
      <c r="AR478" s="102">
        <v>39.780999999999999</v>
      </c>
      <c r="AS478" s="102">
        <v>9.7189999999999994</v>
      </c>
      <c r="AT478" s="102">
        <v>7.6840000000000002</v>
      </c>
      <c r="AU478" s="102">
        <v>5.3120000000000003</v>
      </c>
      <c r="AV478" s="102">
        <v>24.859000000000002</v>
      </c>
      <c r="AW478" s="102">
        <v>2040.8520000000001</v>
      </c>
      <c r="AY478">
        <v>1991</v>
      </c>
      <c r="AZ478" s="8">
        <v>0.1174</v>
      </c>
      <c r="BA478" s="8">
        <v>0.2225</v>
      </c>
      <c r="BB478" s="8">
        <v>0.3695</v>
      </c>
      <c r="BC478" s="8">
        <v>0.3009</v>
      </c>
      <c r="BD478" s="8">
        <v>0.3921</v>
      </c>
      <c r="BE478" s="8">
        <v>0.6401</v>
      </c>
      <c r="BF478" s="8">
        <v>0.30859999999999999</v>
      </c>
      <c r="BG478" s="8">
        <v>0.59250000000000003</v>
      </c>
      <c r="BH478" s="8">
        <v>0.4662</v>
      </c>
      <c r="BI478" s="8">
        <v>0.50180000000000002</v>
      </c>
      <c r="BJ478" s="8">
        <v>5.5300000000000002E-2</v>
      </c>
      <c r="BK478" s="8">
        <v>0.43588628529158752</v>
      </c>
    </row>
    <row r="479" spans="2:63" x14ac:dyDescent="0.25"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21"/>
      <c r="AK479" s="66">
        <v>1992</v>
      </c>
      <c r="AL479" s="102">
        <v>1033.1079999999999</v>
      </c>
      <c r="AM479" s="102">
        <v>676.32299999999998</v>
      </c>
      <c r="AN479" s="102">
        <v>186.91200000000001</v>
      </c>
      <c r="AO479" s="102">
        <v>183.017</v>
      </c>
      <c r="AP479" s="102">
        <v>94.012</v>
      </c>
      <c r="AQ479" s="102">
        <v>109.036</v>
      </c>
      <c r="AR479" s="102">
        <v>116.17</v>
      </c>
      <c r="AS479" s="102">
        <v>26.437000000000001</v>
      </c>
      <c r="AT479" s="102">
        <v>4.8630000000000004</v>
      </c>
      <c r="AU479" s="102">
        <v>4.3620000000000001</v>
      </c>
      <c r="AV479" s="102">
        <v>24.193000000000001</v>
      </c>
      <c r="AW479" s="102">
        <v>2458.433</v>
      </c>
      <c r="AY479">
        <v>1992</v>
      </c>
      <c r="AZ479" s="8">
        <v>0.1014</v>
      </c>
      <c r="BA479" s="8">
        <v>0.21099999999999999</v>
      </c>
      <c r="BB479" s="8">
        <v>0.24249999999999999</v>
      </c>
      <c r="BC479" s="8">
        <v>0.40849999999999997</v>
      </c>
      <c r="BD479" s="8">
        <v>0.37269999999999998</v>
      </c>
      <c r="BE479" s="8">
        <v>0.4602</v>
      </c>
      <c r="BF479" s="8">
        <v>0.64990000000000003</v>
      </c>
      <c r="BG479" s="8">
        <v>0.61329999999999996</v>
      </c>
      <c r="BH479" s="8">
        <v>0.46479999999999999</v>
      </c>
      <c r="BI479" s="8">
        <v>0.54700000000000004</v>
      </c>
      <c r="BJ479" s="8">
        <v>2.3300000000000001E-2</v>
      </c>
      <c r="BK479" s="8">
        <v>0.41507068240765582</v>
      </c>
    </row>
    <row r="480" spans="2:63" x14ac:dyDescent="0.25">
      <c r="B480" t="s">
        <v>166</v>
      </c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21"/>
      <c r="AK480" s="66">
        <v>1993</v>
      </c>
      <c r="AL480" s="102">
        <v>635.44200000000001</v>
      </c>
      <c r="AM480" s="102">
        <v>844.67499999999995</v>
      </c>
      <c r="AN480" s="102">
        <v>495.57</v>
      </c>
      <c r="AO480" s="102">
        <v>132.70500000000001</v>
      </c>
      <c r="AP480" s="102">
        <v>110.066</v>
      </c>
      <c r="AQ480" s="102">
        <v>58.598999999999997</v>
      </c>
      <c r="AR480" s="102">
        <v>62.268000000000001</v>
      </c>
      <c r="AS480" s="102">
        <v>54.883000000000003</v>
      </c>
      <c r="AT480" s="102">
        <v>12.955</v>
      </c>
      <c r="AU480" s="102">
        <v>2.7650000000000001</v>
      </c>
      <c r="AV480" s="102">
        <v>23.670999999999999</v>
      </c>
      <c r="AW480" s="102">
        <v>2433.5990000000002</v>
      </c>
      <c r="AY480">
        <v>1993</v>
      </c>
      <c r="AZ480" s="8">
        <v>8.8300000000000003E-2</v>
      </c>
      <c r="BA480" s="8">
        <v>0.24940000000000001</v>
      </c>
      <c r="BB480" s="8">
        <v>0.21840000000000001</v>
      </c>
      <c r="BC480" s="8">
        <v>0.17960000000000001</v>
      </c>
      <c r="BD480" s="8">
        <v>0.31740000000000002</v>
      </c>
      <c r="BE480" s="8">
        <v>0.27210000000000001</v>
      </c>
      <c r="BF480" s="8">
        <v>0.40039999999999998</v>
      </c>
      <c r="BG480" s="8">
        <v>0.34449999999999997</v>
      </c>
      <c r="BH480" s="8">
        <v>0.4214</v>
      </c>
      <c r="BI480" s="8">
        <v>0.35959999999999998</v>
      </c>
      <c r="BJ480" s="8">
        <v>1.14E-2</v>
      </c>
      <c r="BK480" s="8">
        <v>0.24809930630538971</v>
      </c>
    </row>
    <row r="481" spans="2:63" x14ac:dyDescent="0.25"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21"/>
      <c r="AK481" s="66">
        <v>1994</v>
      </c>
      <c r="AL481" s="102">
        <v>691.73199999999997</v>
      </c>
      <c r="AM481" s="102">
        <v>526.37</v>
      </c>
      <c r="AN481" s="102">
        <v>595.60500000000002</v>
      </c>
      <c r="AO481" s="102">
        <v>360.447</v>
      </c>
      <c r="AP481" s="102">
        <v>100.337</v>
      </c>
      <c r="AQ481" s="102">
        <v>72.507999999999996</v>
      </c>
      <c r="AR481" s="102">
        <v>40.393000000000001</v>
      </c>
      <c r="AS481" s="102">
        <v>37.752000000000002</v>
      </c>
      <c r="AT481" s="102">
        <v>35.186</v>
      </c>
      <c r="AU481" s="102">
        <v>7.6909999999999998</v>
      </c>
      <c r="AV481" s="102">
        <v>22.920999999999999</v>
      </c>
      <c r="AW481" s="102">
        <v>2490.942</v>
      </c>
      <c r="AY481">
        <v>1994</v>
      </c>
      <c r="AZ481" s="8">
        <v>0.2283</v>
      </c>
      <c r="BA481" s="8">
        <v>0.25580000000000003</v>
      </c>
      <c r="BB481" s="8">
        <v>0.28960000000000002</v>
      </c>
      <c r="BC481" s="8">
        <v>0.29249999999999998</v>
      </c>
      <c r="BD481" s="8">
        <v>0.30149999999999999</v>
      </c>
      <c r="BE481" s="8">
        <v>0.3473</v>
      </c>
      <c r="BF481" s="8">
        <v>0.5484</v>
      </c>
      <c r="BG481" s="8">
        <v>0.5706</v>
      </c>
      <c r="BH481" s="8">
        <v>0.57330000000000003</v>
      </c>
      <c r="BI481" s="8">
        <v>0.50990000000000002</v>
      </c>
      <c r="BJ481" s="8">
        <v>8.9800000000000005E-2</v>
      </c>
      <c r="BK481" s="8">
        <v>0.31237057351774011</v>
      </c>
    </row>
    <row r="482" spans="2:63" x14ac:dyDescent="0.25">
      <c r="B482">
        <v>1987</v>
      </c>
      <c r="C482">
        <v>0.40629999999999999</v>
      </c>
      <c r="D482">
        <v>0.3473</v>
      </c>
      <c r="E482">
        <v>0.36559999999999998</v>
      </c>
      <c r="F482">
        <v>0.39119999999999999</v>
      </c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21"/>
      <c r="AK482" s="66">
        <v>1995</v>
      </c>
      <c r="AL482" s="102">
        <v>202.71199999999999</v>
      </c>
      <c r="AM482" s="102">
        <v>498.15100000000001</v>
      </c>
      <c r="AN482" s="102">
        <v>368.78800000000001</v>
      </c>
      <c r="AO482" s="102">
        <v>403.40100000000001</v>
      </c>
      <c r="AP482" s="102">
        <v>243.428</v>
      </c>
      <c r="AQ482" s="102">
        <v>67.16</v>
      </c>
      <c r="AR482" s="102">
        <v>46.359000000000002</v>
      </c>
      <c r="AS482" s="102">
        <v>21.12</v>
      </c>
      <c r="AT482" s="102">
        <v>19.306999999999999</v>
      </c>
      <c r="AU482" s="102">
        <v>17.946000000000002</v>
      </c>
      <c r="AV482" s="102">
        <v>23.138000000000002</v>
      </c>
      <c r="AW482" s="102">
        <v>1911.51</v>
      </c>
      <c r="AY482">
        <v>1995</v>
      </c>
      <c r="AZ482" s="8">
        <v>0.11509999999999999</v>
      </c>
      <c r="BA482" s="8">
        <v>0.34060000000000001</v>
      </c>
      <c r="BB482" s="8">
        <v>0.28360000000000002</v>
      </c>
      <c r="BC482" s="8">
        <v>0.33339999999999997</v>
      </c>
      <c r="BD482" s="8">
        <v>0.40100000000000002</v>
      </c>
      <c r="BE482" s="8">
        <v>0.40510000000000002</v>
      </c>
      <c r="BF482" s="8">
        <v>0.42149999999999999</v>
      </c>
      <c r="BG482" s="8">
        <v>0.55000000000000004</v>
      </c>
      <c r="BH482" s="8">
        <v>0.73460000000000003</v>
      </c>
      <c r="BI482" s="8">
        <v>0.52780000000000005</v>
      </c>
      <c r="BJ482" s="8">
        <v>0.154</v>
      </c>
      <c r="BK482" s="8">
        <v>0.34345365962011937</v>
      </c>
    </row>
    <row r="483" spans="2:63" x14ac:dyDescent="0.25">
      <c r="B483">
        <v>1988</v>
      </c>
      <c r="C483">
        <v>0.58250000000000002</v>
      </c>
      <c r="D483">
        <v>0.26569999999999999</v>
      </c>
      <c r="E483">
        <v>0.29189999999999999</v>
      </c>
      <c r="F483">
        <v>0.42330000000000001</v>
      </c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21"/>
      <c r="AK483" s="66">
        <v>1996</v>
      </c>
      <c r="AL483" s="102">
        <v>181.39400000000001</v>
      </c>
      <c r="AM483" s="102">
        <v>163.48099999999999</v>
      </c>
      <c r="AN483" s="102">
        <v>320.62900000000002</v>
      </c>
      <c r="AO483" s="102">
        <v>251.29499999999999</v>
      </c>
      <c r="AP483" s="102">
        <v>261.52499999999998</v>
      </c>
      <c r="AQ483" s="102">
        <v>147.501</v>
      </c>
      <c r="AR483" s="102">
        <v>40.526000000000003</v>
      </c>
      <c r="AS483" s="102">
        <v>27.521000000000001</v>
      </c>
      <c r="AT483" s="102">
        <v>11.026</v>
      </c>
      <c r="AU483" s="102">
        <v>8.3800000000000008</v>
      </c>
      <c r="AV483" s="102">
        <v>27.527000000000001</v>
      </c>
      <c r="AW483" s="102">
        <v>1440.8050000000001</v>
      </c>
      <c r="AY483">
        <v>1996</v>
      </c>
      <c r="AZ483" s="8">
        <v>9.7000000000000003E-2</v>
      </c>
      <c r="BA483" s="8">
        <v>0.29899999999999999</v>
      </c>
      <c r="BB483" s="8">
        <v>0.33090000000000003</v>
      </c>
      <c r="BC483" s="8">
        <v>0.33889999999999998</v>
      </c>
      <c r="BD483" s="8">
        <v>0.41399999999999998</v>
      </c>
      <c r="BE483" s="8">
        <v>0.33100000000000002</v>
      </c>
      <c r="BF483" s="8">
        <v>0.47939999999999999</v>
      </c>
      <c r="BG483" s="8">
        <v>0.38629999999999998</v>
      </c>
      <c r="BH483" s="8">
        <v>0.80420000000000003</v>
      </c>
      <c r="BI483" s="8">
        <v>0.50019999999999998</v>
      </c>
      <c r="BJ483" s="8">
        <v>0.34960000000000002</v>
      </c>
      <c r="BK483" s="8">
        <v>0.3607386096433069</v>
      </c>
    </row>
    <row r="484" spans="2:63" x14ac:dyDescent="0.25">
      <c r="B484">
        <v>1989</v>
      </c>
      <c r="C484">
        <v>0.37540000000000001</v>
      </c>
      <c r="D484">
        <v>0.32240000000000002</v>
      </c>
      <c r="E484">
        <v>0.3266</v>
      </c>
      <c r="F484">
        <v>0.33479999999999999</v>
      </c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21"/>
      <c r="AK484" s="66">
        <v>1997</v>
      </c>
      <c r="AL484" s="102">
        <v>772.577</v>
      </c>
      <c r="AM484" s="102">
        <v>148.96</v>
      </c>
      <c r="AN484" s="102">
        <v>109.69</v>
      </c>
      <c r="AO484" s="102">
        <v>208.393</v>
      </c>
      <c r="AP484" s="102">
        <v>162.02699999999999</v>
      </c>
      <c r="AQ484" s="102">
        <v>156.416</v>
      </c>
      <c r="AR484" s="102">
        <v>95.853999999999999</v>
      </c>
      <c r="AS484" s="102">
        <v>22.704000000000001</v>
      </c>
      <c r="AT484" s="102">
        <v>16.922999999999998</v>
      </c>
      <c r="AU484" s="102">
        <v>4.4640000000000004</v>
      </c>
      <c r="AV484" s="102">
        <v>22.158000000000001</v>
      </c>
      <c r="AW484" s="102">
        <v>1720.1659999999999</v>
      </c>
      <c r="AY484">
        <v>1997</v>
      </c>
      <c r="AZ484" s="8">
        <v>5.4800000000000001E-2</v>
      </c>
      <c r="BA484" s="8">
        <v>0.23849999999999999</v>
      </c>
      <c r="BB484" s="8">
        <v>0.28960000000000002</v>
      </c>
      <c r="BC484" s="8">
        <v>0.20449999999999999</v>
      </c>
      <c r="BD484" s="8">
        <v>0.24610000000000001</v>
      </c>
      <c r="BE484" s="8">
        <v>0.23319999999999999</v>
      </c>
      <c r="BF484" s="8">
        <v>0.27929999999999999</v>
      </c>
      <c r="BG484" s="8">
        <v>0.49959999999999999</v>
      </c>
      <c r="BH484" s="8">
        <v>0.23530000000000001</v>
      </c>
      <c r="BI484" s="8">
        <v>0.31180000000000002</v>
      </c>
      <c r="BJ484" s="8">
        <v>1.0423</v>
      </c>
      <c r="BK484" s="8">
        <v>0.25010275545502225</v>
      </c>
    </row>
    <row r="485" spans="2:63" x14ac:dyDescent="0.25">
      <c r="B485">
        <v>1990</v>
      </c>
      <c r="C485">
        <v>0.43430000000000002</v>
      </c>
      <c r="D485">
        <v>0.3997</v>
      </c>
      <c r="E485">
        <v>0.40670000000000001</v>
      </c>
      <c r="F485">
        <v>0.42480000000000001</v>
      </c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21"/>
      <c r="AK485" s="66">
        <v>1998</v>
      </c>
      <c r="AL485" s="102">
        <v>320.49700000000001</v>
      </c>
      <c r="AM485" s="102">
        <v>661.76300000000003</v>
      </c>
      <c r="AN485" s="102">
        <v>106.18300000000001</v>
      </c>
      <c r="AO485" s="102">
        <v>74.298000000000002</v>
      </c>
      <c r="AP485" s="102">
        <v>153.69</v>
      </c>
      <c r="AQ485" s="102">
        <v>114.626</v>
      </c>
      <c r="AR485" s="102">
        <v>112.092</v>
      </c>
      <c r="AS485" s="102">
        <v>65.599000000000004</v>
      </c>
      <c r="AT485" s="102">
        <v>12.465</v>
      </c>
      <c r="AU485" s="102">
        <v>12.102</v>
      </c>
      <c r="AV485" s="102">
        <v>10.026999999999999</v>
      </c>
      <c r="AW485" s="102">
        <v>1643.3420000000001</v>
      </c>
      <c r="AY485">
        <v>1998</v>
      </c>
      <c r="AZ485" s="8">
        <v>0.16089999999999999</v>
      </c>
      <c r="BA485" s="8">
        <v>0.32569999999999999</v>
      </c>
      <c r="BB485" s="8">
        <v>0.25369999999999998</v>
      </c>
      <c r="BC485" s="8">
        <v>0.1298</v>
      </c>
      <c r="BD485" s="8">
        <v>0.32690000000000002</v>
      </c>
      <c r="BE485" s="8">
        <v>0.27089999999999997</v>
      </c>
      <c r="BF485" s="8">
        <v>0.35599999999999998</v>
      </c>
      <c r="BG485" s="8">
        <v>0.26669999999999999</v>
      </c>
      <c r="BH485" s="8">
        <v>0.19670000000000001</v>
      </c>
      <c r="BI485" s="8">
        <v>0.27260000000000001</v>
      </c>
      <c r="BJ485" s="8">
        <v>0.58209999999999995</v>
      </c>
      <c r="BK485" s="8">
        <v>0.27977544214733563</v>
      </c>
    </row>
    <row r="486" spans="2:63" x14ac:dyDescent="0.25">
      <c r="B486">
        <v>1991</v>
      </c>
      <c r="C486">
        <v>0.43390000000000001</v>
      </c>
      <c r="D486">
        <v>0.43590000000000001</v>
      </c>
      <c r="E486">
        <v>0.44469999999999998</v>
      </c>
      <c r="F486">
        <v>0.46579999999999999</v>
      </c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21"/>
      <c r="AK486" s="66">
        <v>1999</v>
      </c>
      <c r="AL486" s="102">
        <v>552.65300000000002</v>
      </c>
      <c r="AM486" s="102">
        <v>246.898</v>
      </c>
      <c r="AN486" s="102">
        <v>432.34</v>
      </c>
      <c r="AO486" s="102">
        <v>74.548000000000002</v>
      </c>
      <c r="AP486" s="102">
        <v>59.046999999999997</v>
      </c>
      <c r="AQ486" s="102">
        <v>100.282</v>
      </c>
      <c r="AR486" s="102">
        <v>79.105000000000004</v>
      </c>
      <c r="AS486" s="102">
        <v>71.045000000000002</v>
      </c>
      <c r="AT486" s="102">
        <v>45.460999999999999</v>
      </c>
      <c r="AU486" s="102">
        <v>9.2650000000000006</v>
      </c>
      <c r="AV486" s="102">
        <v>13.407</v>
      </c>
      <c r="AW486" s="102">
        <v>1684.0509999999999</v>
      </c>
      <c r="AY486">
        <v>1999</v>
      </c>
      <c r="AZ486" s="8">
        <v>0.11310000000000001</v>
      </c>
      <c r="BA486" s="8">
        <v>0.26479999999999998</v>
      </c>
      <c r="BB486" s="8">
        <v>0.41749999999999998</v>
      </c>
      <c r="BC486" s="8">
        <v>0.25669999999999998</v>
      </c>
      <c r="BD486" s="8">
        <v>0.2742</v>
      </c>
      <c r="BE486" s="8">
        <v>0.39850000000000002</v>
      </c>
      <c r="BF486" s="8">
        <v>0.30509999999999998</v>
      </c>
      <c r="BG486" s="8">
        <v>0.39279999999999998</v>
      </c>
      <c r="BH486" s="8">
        <v>0.34339999999999998</v>
      </c>
      <c r="BI486" s="8">
        <v>0.3599</v>
      </c>
      <c r="BJ486" s="8">
        <v>0.73419999999999996</v>
      </c>
      <c r="BK486" s="8">
        <v>0.37707660586476427</v>
      </c>
    </row>
    <row r="487" spans="2:63" x14ac:dyDescent="0.25">
      <c r="B487">
        <v>1992</v>
      </c>
      <c r="C487">
        <v>0.45779999999999998</v>
      </c>
      <c r="D487">
        <v>0.41510000000000002</v>
      </c>
      <c r="E487">
        <v>0.43230000000000002</v>
      </c>
      <c r="F487">
        <v>0.45150000000000001</v>
      </c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21"/>
      <c r="AK487" s="66">
        <v>2000</v>
      </c>
      <c r="AL487" s="102">
        <v>391.428</v>
      </c>
      <c r="AM487" s="102">
        <v>446.56599999999997</v>
      </c>
      <c r="AN487" s="102">
        <v>171.43100000000001</v>
      </c>
      <c r="AO487" s="102">
        <v>257.67599999999999</v>
      </c>
      <c r="AP487" s="102">
        <v>52.185000000000002</v>
      </c>
      <c r="AQ487" s="102">
        <v>40.616</v>
      </c>
      <c r="AR487" s="102">
        <v>60.917999999999999</v>
      </c>
      <c r="AS487" s="102">
        <v>52.755000000000003</v>
      </c>
      <c r="AT487" s="102">
        <v>43.404000000000003</v>
      </c>
      <c r="AU487" s="102">
        <v>29.18</v>
      </c>
      <c r="AV487" s="102">
        <v>11.670999999999999</v>
      </c>
      <c r="AW487" s="102">
        <v>1557.83</v>
      </c>
      <c r="AY487">
        <v>2000</v>
      </c>
      <c r="AZ487" s="8">
        <v>0.16669999999999999</v>
      </c>
      <c r="BA487" s="8">
        <v>0.38519999999999999</v>
      </c>
      <c r="BB487" s="8">
        <v>0.3584</v>
      </c>
      <c r="BC487" s="8">
        <v>0.37319999999999998</v>
      </c>
      <c r="BD487" s="8">
        <v>0.26400000000000001</v>
      </c>
      <c r="BE487" s="8">
        <v>0.24099999999999999</v>
      </c>
      <c r="BF487" s="8">
        <v>0.33069999999999999</v>
      </c>
      <c r="BG487" s="8">
        <v>0.21859999999999999</v>
      </c>
      <c r="BH487" s="8">
        <v>0.31969999999999998</v>
      </c>
      <c r="BI487" s="8">
        <v>0.27750000000000002</v>
      </c>
      <c r="BJ487" s="8">
        <v>0.69899999999999995</v>
      </c>
      <c r="BK487" s="8">
        <v>0.33488835443476123</v>
      </c>
    </row>
    <row r="488" spans="2:63" x14ac:dyDescent="0.25">
      <c r="B488">
        <v>1993</v>
      </c>
      <c r="C488">
        <v>0.28870000000000001</v>
      </c>
      <c r="D488">
        <v>0.24809999999999999</v>
      </c>
      <c r="E488">
        <v>0.25619999999999998</v>
      </c>
      <c r="F488">
        <v>0.26169999999999999</v>
      </c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21"/>
      <c r="AK488" s="66">
        <v>2001</v>
      </c>
      <c r="AL488" s="102">
        <v>468.86599999999999</v>
      </c>
      <c r="AM488" s="102">
        <v>299.78899999999999</v>
      </c>
      <c r="AN488" s="102">
        <v>274.90600000000001</v>
      </c>
      <c r="AO488" s="102">
        <v>108.39100000000001</v>
      </c>
      <c r="AP488" s="102">
        <v>160.53399999999999</v>
      </c>
      <c r="AQ488" s="102">
        <v>36.265000000000001</v>
      </c>
      <c r="AR488" s="102">
        <v>28.88</v>
      </c>
      <c r="AS488" s="102">
        <v>39.600999999999999</v>
      </c>
      <c r="AT488" s="102">
        <v>38.363999999999997</v>
      </c>
      <c r="AU488" s="102">
        <v>28.527000000000001</v>
      </c>
      <c r="AV488" s="102">
        <v>25.254999999999999</v>
      </c>
      <c r="AW488" s="102">
        <v>1509.3779999999999</v>
      </c>
      <c r="AY488">
        <v>2001</v>
      </c>
      <c r="AZ488" s="8">
        <v>9.9500000000000005E-2</v>
      </c>
      <c r="BA488" s="8">
        <v>0.35959999999999998</v>
      </c>
      <c r="BB488" s="8">
        <v>0.44080000000000003</v>
      </c>
      <c r="BC488" s="8">
        <v>0.34710000000000002</v>
      </c>
      <c r="BD488" s="8">
        <v>0.43909999999999999</v>
      </c>
      <c r="BE488" s="8">
        <v>0.35630000000000001</v>
      </c>
      <c r="BF488" s="8">
        <v>0.38240000000000002</v>
      </c>
      <c r="BG488" s="8">
        <v>0.39129999999999998</v>
      </c>
      <c r="BH488" s="8">
        <v>0.31559999999999999</v>
      </c>
      <c r="BI488" s="8">
        <v>0.3614</v>
      </c>
      <c r="BJ488" s="8">
        <v>0.45629999999999998</v>
      </c>
      <c r="BK488" s="8">
        <v>0.41437233065619045</v>
      </c>
    </row>
    <row r="489" spans="2:63" x14ac:dyDescent="0.25">
      <c r="B489">
        <v>1994</v>
      </c>
      <c r="C489">
        <v>0.39169999999999999</v>
      </c>
      <c r="D489">
        <v>0.31240000000000001</v>
      </c>
      <c r="E489">
        <v>0.31969999999999998</v>
      </c>
      <c r="F489">
        <v>0.32329999999999998</v>
      </c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21"/>
      <c r="AK489" s="66">
        <v>2002</v>
      </c>
      <c r="AL489" s="102">
        <v>1457.24</v>
      </c>
      <c r="AM489" s="102">
        <v>384.05700000000002</v>
      </c>
      <c r="AN489" s="102">
        <v>189.33199999999999</v>
      </c>
      <c r="AO489" s="102">
        <v>160.07400000000001</v>
      </c>
      <c r="AP489" s="102">
        <v>69.314999999999998</v>
      </c>
      <c r="AQ489" s="102">
        <v>93.632999999999996</v>
      </c>
      <c r="AR489" s="102">
        <v>22.978000000000002</v>
      </c>
      <c r="AS489" s="102">
        <v>17.827000000000002</v>
      </c>
      <c r="AT489" s="102">
        <v>24.228999999999999</v>
      </c>
      <c r="AU489" s="102">
        <v>25.318000000000001</v>
      </c>
      <c r="AV489" s="102">
        <v>32.463000000000001</v>
      </c>
      <c r="AW489" s="102">
        <v>2476.4659999999999</v>
      </c>
      <c r="AY489">
        <v>2002</v>
      </c>
      <c r="AZ489" s="8">
        <v>0.06</v>
      </c>
      <c r="BA489" s="8">
        <v>0.21490000000000001</v>
      </c>
      <c r="BB489" s="8">
        <v>0.29099999999999998</v>
      </c>
      <c r="BC489" s="8">
        <v>0.43780000000000002</v>
      </c>
      <c r="BD489" s="8">
        <v>0.38640000000000002</v>
      </c>
      <c r="BE489" s="8">
        <v>0.63700000000000001</v>
      </c>
      <c r="BF489" s="8">
        <v>0.5978</v>
      </c>
      <c r="BG489" s="8">
        <v>0.32400000000000001</v>
      </c>
      <c r="BH489" s="8">
        <v>0.33129999999999998</v>
      </c>
      <c r="BI489" s="8">
        <v>0.47249999999999998</v>
      </c>
      <c r="BJ489" s="8">
        <v>0.94610000000000005</v>
      </c>
      <c r="BK489" s="8">
        <v>0.41781068842773955</v>
      </c>
    </row>
    <row r="490" spans="2:63" x14ac:dyDescent="0.25">
      <c r="B490">
        <v>1995</v>
      </c>
      <c r="C490">
        <v>0.39910000000000001</v>
      </c>
      <c r="D490">
        <v>0.34339999999999998</v>
      </c>
      <c r="E490">
        <v>0.34989999999999999</v>
      </c>
      <c r="F490">
        <v>0.35099999999999998</v>
      </c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21"/>
      <c r="AK490" s="66">
        <v>2003</v>
      </c>
      <c r="AL490" s="102">
        <v>1076.4670000000001</v>
      </c>
      <c r="AM490" s="102">
        <v>1241.7170000000001</v>
      </c>
      <c r="AN490" s="102">
        <v>280.30900000000003</v>
      </c>
      <c r="AO490" s="102">
        <v>128.05500000000001</v>
      </c>
      <c r="AP490" s="102">
        <v>93.491</v>
      </c>
      <c r="AQ490" s="102">
        <v>42.615000000000002</v>
      </c>
      <c r="AR490" s="102">
        <v>44.808999999999997</v>
      </c>
      <c r="AS490" s="102">
        <v>11.436</v>
      </c>
      <c r="AT490" s="102">
        <v>11.667</v>
      </c>
      <c r="AU490" s="102">
        <v>15.741</v>
      </c>
      <c r="AV490" s="102">
        <v>25.686</v>
      </c>
      <c r="AW490" s="102">
        <v>2971.9929999999999</v>
      </c>
      <c r="AY490">
        <v>2003</v>
      </c>
      <c r="AZ490" s="8">
        <v>0.23080000000000001</v>
      </c>
      <c r="BA490" s="8">
        <v>0.27639999999999998</v>
      </c>
      <c r="BB490" s="8">
        <v>0.2452</v>
      </c>
      <c r="BC490" s="8">
        <v>0.26019999999999999</v>
      </c>
      <c r="BD490" s="8">
        <v>0.33810000000000001</v>
      </c>
      <c r="BE490" s="8">
        <v>0.42920000000000003</v>
      </c>
      <c r="BF490" s="8">
        <v>0.29570000000000002</v>
      </c>
      <c r="BG490" s="8">
        <v>0.2288</v>
      </c>
      <c r="BH490" s="8">
        <v>0.3674</v>
      </c>
      <c r="BI490" s="8">
        <v>0.33029999999999998</v>
      </c>
      <c r="BJ490" s="8">
        <v>0.25469999999999998</v>
      </c>
      <c r="BK490" s="8">
        <v>0.27936362667820847</v>
      </c>
    </row>
    <row r="491" spans="2:63" x14ac:dyDescent="0.25">
      <c r="B491">
        <v>1996</v>
      </c>
      <c r="C491">
        <v>0.38009999999999999</v>
      </c>
      <c r="D491">
        <v>0.36070000000000002</v>
      </c>
      <c r="E491">
        <v>0.36449999999999999</v>
      </c>
      <c r="F491">
        <v>0.36470000000000002</v>
      </c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21"/>
      <c r="AK491" s="66">
        <v>2004</v>
      </c>
      <c r="AL491" s="102">
        <v>665.505</v>
      </c>
      <c r="AM491" s="102">
        <v>773.31600000000003</v>
      </c>
      <c r="AN491" s="102">
        <v>852.22199999999998</v>
      </c>
      <c r="AO491" s="102">
        <v>198.48400000000001</v>
      </c>
      <c r="AP491" s="102">
        <v>89.322999999999993</v>
      </c>
      <c r="AQ491" s="102">
        <v>60.329000000000001</v>
      </c>
      <c r="AR491" s="102">
        <v>25.103000000000002</v>
      </c>
      <c r="AS491" s="102">
        <v>30.164999999999999</v>
      </c>
      <c r="AT491" s="102">
        <v>8.2309999999999999</v>
      </c>
      <c r="AU491" s="102">
        <v>7.3109999999999999</v>
      </c>
      <c r="AV491" s="102">
        <v>28.253</v>
      </c>
      <c r="AW491" s="102">
        <v>2738.2420000000002</v>
      </c>
      <c r="AY491">
        <v>2004</v>
      </c>
      <c r="AZ491" s="8">
        <v>0.1053</v>
      </c>
      <c r="BA491" s="8">
        <v>0.20979999999999999</v>
      </c>
      <c r="BB491" s="8">
        <v>0.25419999999999998</v>
      </c>
      <c r="BC491" s="8">
        <v>0.2407</v>
      </c>
      <c r="BD491" s="8">
        <v>0.17580000000000001</v>
      </c>
      <c r="BE491" s="8">
        <v>0.17730000000000001</v>
      </c>
      <c r="BF491" s="8">
        <v>0.2757</v>
      </c>
      <c r="BG491" s="8">
        <v>0.2797</v>
      </c>
      <c r="BH491" s="8">
        <v>0.50860000000000005</v>
      </c>
      <c r="BI491" s="8">
        <v>0.31030000000000002</v>
      </c>
      <c r="BJ491" s="8">
        <v>0.2868</v>
      </c>
      <c r="BK491" s="8">
        <v>0.24383637635729111</v>
      </c>
    </row>
    <row r="492" spans="2:63" x14ac:dyDescent="0.25">
      <c r="B492">
        <v>1997</v>
      </c>
      <c r="C492">
        <v>0.29199999999999998</v>
      </c>
      <c r="D492">
        <v>0.25009999999999999</v>
      </c>
      <c r="E492">
        <v>0.25169999999999998</v>
      </c>
      <c r="F492">
        <v>0.25940000000000002</v>
      </c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21"/>
      <c r="AK492" s="66">
        <v>2005</v>
      </c>
      <c r="AL492" s="102">
        <v>993.76599999999996</v>
      </c>
      <c r="AM492" s="102">
        <v>541.98599999999999</v>
      </c>
      <c r="AN492" s="102">
        <v>567.27499999999998</v>
      </c>
      <c r="AO492" s="102">
        <v>598.00900000000001</v>
      </c>
      <c r="AP492" s="102">
        <v>141.17500000000001</v>
      </c>
      <c r="AQ492" s="102">
        <v>67.790000000000006</v>
      </c>
      <c r="AR492" s="102">
        <v>45.718000000000004</v>
      </c>
      <c r="AS492" s="102">
        <v>17.241</v>
      </c>
      <c r="AT492" s="102">
        <v>20.634</v>
      </c>
      <c r="AU492" s="102">
        <v>4.4790000000000001</v>
      </c>
      <c r="AV492" s="102">
        <v>24.04</v>
      </c>
      <c r="AW492" s="102">
        <v>3022.1129999999998</v>
      </c>
      <c r="AY492">
        <v>2005</v>
      </c>
      <c r="AZ492" s="8">
        <v>2.8000000000000001E-2</v>
      </c>
      <c r="BA492" s="8">
        <v>8.5099999999999995E-2</v>
      </c>
      <c r="BB492" s="8">
        <v>0.24590000000000001</v>
      </c>
      <c r="BC492" s="8">
        <v>0.26650000000000001</v>
      </c>
      <c r="BD492" s="8">
        <v>0.2291</v>
      </c>
      <c r="BE492" s="8">
        <v>0.20680000000000001</v>
      </c>
      <c r="BF492" s="8">
        <v>0.23710000000000001</v>
      </c>
      <c r="BG492" s="8">
        <v>0.37719999999999998</v>
      </c>
      <c r="BH492" s="8">
        <v>0.30099999999999999</v>
      </c>
      <c r="BI492" s="8">
        <v>0.28050000000000003</v>
      </c>
      <c r="BJ492" s="8">
        <v>0.2225</v>
      </c>
      <c r="BK492" s="8">
        <v>0.25227213353947375</v>
      </c>
    </row>
    <row r="493" spans="2:63" x14ac:dyDescent="0.25">
      <c r="B493">
        <v>1998</v>
      </c>
      <c r="C493">
        <v>0.26729999999999998</v>
      </c>
      <c r="D493">
        <v>0.27979999999999999</v>
      </c>
      <c r="E493">
        <v>0.28389999999999999</v>
      </c>
      <c r="F493">
        <v>0.29399999999999998</v>
      </c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21"/>
      <c r="AK493" s="66">
        <v>2006</v>
      </c>
      <c r="AL493" s="102">
        <v>738.42399999999998</v>
      </c>
      <c r="AM493" s="102">
        <v>874.39400000000001</v>
      </c>
      <c r="AN493" s="102">
        <v>450.39299999999997</v>
      </c>
      <c r="AO493" s="102">
        <v>401.40800000000002</v>
      </c>
      <c r="AP493" s="102">
        <v>414.50599999999997</v>
      </c>
      <c r="AQ493" s="102">
        <v>101.58</v>
      </c>
      <c r="AR493" s="102">
        <v>49.878</v>
      </c>
      <c r="AS493" s="102">
        <v>32.634</v>
      </c>
      <c r="AT493" s="102">
        <v>10.698</v>
      </c>
      <c r="AU493" s="102">
        <v>13.818</v>
      </c>
      <c r="AV493" s="102">
        <v>20.474</v>
      </c>
      <c r="AW493" s="102">
        <v>3108.2069999999999</v>
      </c>
      <c r="AY493">
        <v>2006</v>
      </c>
      <c r="AZ493" s="8">
        <v>0.18440000000000001</v>
      </c>
      <c r="BA493" s="8">
        <v>0.3024</v>
      </c>
      <c r="BB493" s="8">
        <v>0.1366</v>
      </c>
      <c r="BC493" s="8">
        <v>0.1351</v>
      </c>
      <c r="BD493" s="8">
        <v>0.15659999999999999</v>
      </c>
      <c r="BE493" s="8">
        <v>0.1515</v>
      </c>
      <c r="BF493" s="8">
        <v>0.1348</v>
      </c>
      <c r="BG493" s="8">
        <v>0.14879999999999999</v>
      </c>
      <c r="BH493" s="8">
        <v>9.2299999999999993E-2</v>
      </c>
      <c r="BI493" s="8">
        <v>0.1318</v>
      </c>
      <c r="BJ493" s="8">
        <v>0.16669999999999999</v>
      </c>
      <c r="BK493" s="8">
        <v>0.14315675052175297</v>
      </c>
    </row>
    <row r="494" spans="2:63" x14ac:dyDescent="0.25">
      <c r="B494">
        <v>1999</v>
      </c>
      <c r="C494">
        <v>0.34079999999999999</v>
      </c>
      <c r="D494">
        <v>0.37709999999999999</v>
      </c>
      <c r="E494">
        <v>0.37259999999999999</v>
      </c>
      <c r="F494">
        <v>0.3851</v>
      </c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21"/>
      <c r="AK494" s="66">
        <v>2007</v>
      </c>
      <c r="AL494" s="102">
        <v>662.072</v>
      </c>
      <c r="AM494" s="102">
        <v>555.62900000000002</v>
      </c>
      <c r="AN494" s="102">
        <v>584.73400000000004</v>
      </c>
      <c r="AO494" s="102">
        <v>355.48599999999999</v>
      </c>
      <c r="AP494" s="102">
        <v>317.32400000000001</v>
      </c>
      <c r="AQ494" s="102">
        <v>320.70499999999998</v>
      </c>
      <c r="AR494" s="102">
        <v>78.995999999999995</v>
      </c>
      <c r="AS494" s="102">
        <v>39.439</v>
      </c>
      <c r="AT494" s="102">
        <v>25.446000000000002</v>
      </c>
      <c r="AU494" s="102">
        <v>8.827</v>
      </c>
      <c r="AV494" s="102">
        <v>26.64</v>
      </c>
      <c r="AW494" s="102">
        <v>2975.2979999999998</v>
      </c>
      <c r="AY494">
        <v>2007</v>
      </c>
      <c r="AZ494" s="8">
        <v>0.1608</v>
      </c>
      <c r="BA494" s="8">
        <v>0.16869999999999999</v>
      </c>
      <c r="BB494" s="8">
        <v>0.33779999999999999</v>
      </c>
      <c r="BC494" s="8">
        <v>0.2077</v>
      </c>
      <c r="BD494" s="8">
        <v>0.3508</v>
      </c>
      <c r="BE494" s="8">
        <v>0.36420000000000002</v>
      </c>
      <c r="BF494" s="8">
        <v>0.37190000000000001</v>
      </c>
      <c r="BG494" s="8">
        <v>0.3745</v>
      </c>
      <c r="BH494" s="8">
        <v>0.36059999999999998</v>
      </c>
      <c r="BI494" s="8">
        <v>0.36780000000000002</v>
      </c>
      <c r="BJ494" s="8">
        <v>0.41749999999999998</v>
      </c>
      <c r="BK494" s="8">
        <v>0.32040387337889675</v>
      </c>
    </row>
    <row r="495" spans="2:63" x14ac:dyDescent="0.25">
      <c r="B495">
        <v>2000</v>
      </c>
      <c r="C495">
        <v>0.29759999999999998</v>
      </c>
      <c r="D495">
        <v>0.33489999999999998</v>
      </c>
      <c r="E495">
        <v>0.32979999999999998</v>
      </c>
      <c r="F495">
        <v>0.34229999999999999</v>
      </c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21"/>
      <c r="AK495" s="66">
        <v>2008</v>
      </c>
      <c r="AL495" s="102">
        <v>530.93100000000004</v>
      </c>
      <c r="AM495" s="102">
        <v>510.09699999999998</v>
      </c>
      <c r="AN495" s="102">
        <v>424.7</v>
      </c>
      <c r="AO495" s="102">
        <v>377.411</v>
      </c>
      <c r="AP495" s="102">
        <v>261.322</v>
      </c>
      <c r="AQ495" s="102">
        <v>202.18100000000001</v>
      </c>
      <c r="AR495" s="102">
        <v>201.613</v>
      </c>
      <c r="AS495" s="102">
        <v>49.277000000000001</v>
      </c>
      <c r="AT495" s="102">
        <v>24.539000000000001</v>
      </c>
      <c r="AU495" s="102">
        <v>16.053999999999998</v>
      </c>
      <c r="AV495" s="102">
        <v>21.407</v>
      </c>
      <c r="AW495" s="102">
        <v>2619.5320000000002</v>
      </c>
      <c r="AY495">
        <v>2008</v>
      </c>
      <c r="AZ495" s="8">
        <v>7.9899999999999999E-2</v>
      </c>
      <c r="BA495" s="8">
        <v>0.20699999999999999</v>
      </c>
      <c r="BB495" s="8">
        <v>0.21929999999999999</v>
      </c>
      <c r="BC495" s="8">
        <v>0.35499999999999998</v>
      </c>
      <c r="BD495" s="8">
        <v>0.27360000000000001</v>
      </c>
      <c r="BE495" s="8">
        <v>0.38890000000000002</v>
      </c>
      <c r="BF495" s="8">
        <v>0.33189999999999997</v>
      </c>
      <c r="BG495" s="8">
        <v>0.48620000000000002</v>
      </c>
      <c r="BH495" s="8">
        <v>0.43319999999999997</v>
      </c>
      <c r="BI495" s="8">
        <v>0.41010000000000002</v>
      </c>
      <c r="BJ495" s="8">
        <v>0.38200000000000001</v>
      </c>
      <c r="BK495" s="8">
        <v>0.30868190074012331</v>
      </c>
    </row>
    <row r="496" spans="2:63" x14ac:dyDescent="0.25">
      <c r="B496">
        <v>2001</v>
      </c>
      <c r="C496">
        <v>0.39279999999999998</v>
      </c>
      <c r="D496">
        <v>0.41439999999999999</v>
      </c>
      <c r="E496">
        <v>0.4118</v>
      </c>
      <c r="F496">
        <v>0.4173</v>
      </c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21"/>
      <c r="AK496" s="66">
        <v>2009</v>
      </c>
      <c r="AL496" s="102">
        <v>458.04599999999999</v>
      </c>
      <c r="AM496" s="102">
        <v>443.51</v>
      </c>
      <c r="AN496" s="102">
        <v>375.24200000000002</v>
      </c>
      <c r="AO496" s="102">
        <v>308.59800000000001</v>
      </c>
      <c r="AP496" s="102">
        <v>239.446</v>
      </c>
      <c r="AQ496" s="102">
        <v>179.86</v>
      </c>
      <c r="AR496" s="102">
        <v>123.995</v>
      </c>
      <c r="AS496" s="102">
        <v>130.89599999999999</v>
      </c>
      <c r="AT496" s="102">
        <v>27.417999999999999</v>
      </c>
      <c r="AU496" s="102">
        <v>14.397</v>
      </c>
      <c r="AV496" s="102">
        <v>22.859000000000002</v>
      </c>
      <c r="AW496" s="102">
        <v>2324.2669999999998</v>
      </c>
      <c r="AY496">
        <v>2009</v>
      </c>
      <c r="AZ496" s="8">
        <v>5.45E-2</v>
      </c>
      <c r="BA496" s="8">
        <v>9.2299999999999993E-2</v>
      </c>
      <c r="BB496" s="8">
        <v>9.9199999999999997E-2</v>
      </c>
      <c r="BC496" s="8">
        <v>7.0199999999999999E-2</v>
      </c>
      <c r="BD496" s="8">
        <v>0.1113</v>
      </c>
      <c r="BE496" s="8">
        <v>6.6600000000000006E-2</v>
      </c>
      <c r="BF496" s="8">
        <v>8.6099999999999996E-2</v>
      </c>
      <c r="BG496" s="8">
        <v>8.4500000000000006E-2</v>
      </c>
      <c r="BH496" s="8">
        <v>9.5000000000000001E-2</v>
      </c>
      <c r="BI496" s="8">
        <v>8.3099999999999993E-2</v>
      </c>
      <c r="BJ496" s="8">
        <v>7.4200000000000002E-2</v>
      </c>
      <c r="BK496" s="8">
        <v>8.7812985434122942E-2</v>
      </c>
    </row>
    <row r="497" spans="2:63" x14ac:dyDescent="0.25">
      <c r="B497">
        <v>2002</v>
      </c>
      <c r="C497">
        <v>0.44569999999999999</v>
      </c>
      <c r="D497">
        <v>0.4178</v>
      </c>
      <c r="E497">
        <v>0.42770000000000002</v>
      </c>
      <c r="F497">
        <v>0.44719999999999999</v>
      </c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21"/>
      <c r="AK497" s="66">
        <v>2010</v>
      </c>
      <c r="AL497" s="102">
        <v>440.01</v>
      </c>
      <c r="AM497" s="102">
        <v>349.14400000000001</v>
      </c>
      <c r="AN497" s="102">
        <v>325.50900000000001</v>
      </c>
      <c r="AO497" s="102">
        <v>273.51799999999997</v>
      </c>
      <c r="AP497" s="102">
        <v>231.56399999999999</v>
      </c>
      <c r="AQ497" s="102">
        <v>172.429</v>
      </c>
      <c r="AR497" s="102">
        <v>135.45099999999999</v>
      </c>
      <c r="AS497" s="102">
        <v>91.570999999999998</v>
      </c>
      <c r="AT497" s="102">
        <v>96.825000000000003</v>
      </c>
      <c r="AU497" s="102">
        <v>20.068999999999999</v>
      </c>
      <c r="AV497" s="102">
        <v>27.748999999999999</v>
      </c>
      <c r="AW497" s="102">
        <v>2163.8389999999999</v>
      </c>
      <c r="AY497">
        <v>2010</v>
      </c>
      <c r="AZ497" s="8">
        <v>2.3400000000000001E-2</v>
      </c>
      <c r="BA497" s="8">
        <v>7.7700000000000005E-2</v>
      </c>
      <c r="BB497" s="8">
        <v>0.10920000000000001</v>
      </c>
      <c r="BC497" s="8">
        <v>0.106</v>
      </c>
      <c r="BD497" s="8">
        <v>7.2900000000000006E-2</v>
      </c>
      <c r="BE497" s="8">
        <v>0.1205</v>
      </c>
      <c r="BF497" s="8">
        <v>8.6999999999999994E-2</v>
      </c>
      <c r="BG497" s="8">
        <v>9.74E-2</v>
      </c>
      <c r="BH497" s="8">
        <v>0.1084</v>
      </c>
      <c r="BI497" s="8">
        <v>0.1033</v>
      </c>
      <c r="BJ497" s="8">
        <v>9.8699999999999996E-2</v>
      </c>
      <c r="BK497" s="8">
        <v>9.9915655969470954E-2</v>
      </c>
    </row>
    <row r="498" spans="2:63" x14ac:dyDescent="0.25">
      <c r="B498">
        <v>2003</v>
      </c>
      <c r="C498">
        <v>0.29949999999999999</v>
      </c>
      <c r="D498">
        <v>0.27939999999999998</v>
      </c>
      <c r="E498">
        <v>0.28410000000000002</v>
      </c>
      <c r="F498">
        <v>0.2878</v>
      </c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21"/>
      <c r="AK498" s="66">
        <v>2011</v>
      </c>
      <c r="AL498" s="102">
        <v>561.89</v>
      </c>
      <c r="AM498" s="102">
        <v>320.97500000000002</v>
      </c>
      <c r="AN498" s="102">
        <v>241.24199999999999</v>
      </c>
      <c r="AO498" s="102">
        <v>221.22200000000001</v>
      </c>
      <c r="AP498" s="102">
        <v>189.874</v>
      </c>
      <c r="AQ498" s="102">
        <v>167.67</v>
      </c>
      <c r="AR498" s="102">
        <v>119.764</v>
      </c>
      <c r="AS498" s="102">
        <v>97.575000000000003</v>
      </c>
      <c r="AT498" s="102">
        <v>65.478999999999999</v>
      </c>
      <c r="AU498" s="102">
        <v>68.888999999999996</v>
      </c>
      <c r="AV498" s="102">
        <v>34.329000000000001</v>
      </c>
      <c r="AW498" s="102">
        <v>2088.9090000000001</v>
      </c>
      <c r="AY498">
        <v>2011</v>
      </c>
      <c r="AZ498" s="8">
        <v>1.7899999999999999E-2</v>
      </c>
      <c r="BA498" s="8">
        <v>9.0899999999999995E-2</v>
      </c>
      <c r="BB498" s="8">
        <v>9.8699999999999996E-2</v>
      </c>
      <c r="BC498" s="8">
        <v>0.1239</v>
      </c>
      <c r="BD498" s="8">
        <v>0.1502</v>
      </c>
      <c r="BE498" s="8">
        <v>9.6500000000000002E-2</v>
      </c>
      <c r="BF498" s="8">
        <v>0.17349999999999999</v>
      </c>
      <c r="BG498" s="8">
        <v>0.1225</v>
      </c>
      <c r="BH498" s="8">
        <v>0.13730000000000001</v>
      </c>
      <c r="BI498" s="8">
        <v>0.13250000000000001</v>
      </c>
      <c r="BJ498" s="8">
        <v>9.5899999999999999E-2</v>
      </c>
      <c r="BK498" s="8">
        <v>0.12401945780919982</v>
      </c>
    </row>
    <row r="499" spans="2:63" x14ac:dyDescent="0.25">
      <c r="B499">
        <v>2004</v>
      </c>
      <c r="C499">
        <v>0.2339</v>
      </c>
      <c r="D499">
        <v>0.24390000000000001</v>
      </c>
      <c r="E499">
        <v>0.2422</v>
      </c>
      <c r="F499">
        <v>0.24640000000000001</v>
      </c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21"/>
      <c r="AK499" s="66">
        <v>2012</v>
      </c>
      <c r="AL499" s="102">
        <v>440.72500000000002</v>
      </c>
      <c r="AM499" s="102">
        <v>484.63299999999998</v>
      </c>
      <c r="AN499" s="102">
        <v>226.208</v>
      </c>
      <c r="AO499" s="102">
        <v>169.203</v>
      </c>
      <c r="AP499" s="102">
        <v>152.21100000000001</v>
      </c>
      <c r="AQ499" s="102">
        <v>129.55799999999999</v>
      </c>
      <c r="AR499" s="102">
        <v>120.004</v>
      </c>
      <c r="AS499" s="102">
        <v>78.647999999999996</v>
      </c>
      <c r="AT499" s="102">
        <v>68.039000000000001</v>
      </c>
      <c r="AU499" s="102">
        <v>46.64</v>
      </c>
      <c r="AV499" s="102">
        <v>74.566000000000003</v>
      </c>
      <c r="AW499" s="102">
        <v>1990.4349999999999</v>
      </c>
      <c r="AY499">
        <v>2012</v>
      </c>
      <c r="AZ499" s="8">
        <v>4.3400000000000001E-2</v>
      </c>
      <c r="BA499" s="8">
        <v>0.21510000000000001</v>
      </c>
      <c r="BB499" s="8">
        <v>0.2712</v>
      </c>
      <c r="BC499" s="8">
        <v>0.31040000000000001</v>
      </c>
      <c r="BD499" s="8">
        <v>0.43440000000000001</v>
      </c>
      <c r="BE499" s="8">
        <v>0.41289999999999999</v>
      </c>
      <c r="BF499" s="8">
        <v>0.36030000000000001</v>
      </c>
      <c r="BG499" s="8">
        <v>0.44979999999999998</v>
      </c>
      <c r="BH499" s="8">
        <v>0.48409999999999997</v>
      </c>
      <c r="BI499" s="8">
        <v>0.42680000000000001</v>
      </c>
      <c r="BJ499" s="8">
        <v>0.2626</v>
      </c>
      <c r="BK499" s="8">
        <v>0.35634287055051661</v>
      </c>
    </row>
    <row r="500" spans="2:63" x14ac:dyDescent="0.25">
      <c r="B500">
        <v>2005</v>
      </c>
      <c r="C500">
        <v>0.26050000000000001</v>
      </c>
      <c r="D500">
        <v>0.25230000000000002</v>
      </c>
      <c r="E500">
        <v>0.252</v>
      </c>
      <c r="F500">
        <v>0.25380000000000003</v>
      </c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21"/>
      <c r="AK500" s="66">
        <v>2013</v>
      </c>
      <c r="AL500" s="102">
        <v>465.97199999999998</v>
      </c>
      <c r="AM500" s="102">
        <v>381.84100000000001</v>
      </c>
      <c r="AN500" s="102">
        <v>353.63099999999997</v>
      </c>
      <c r="AO500" s="102">
        <v>156.05500000000001</v>
      </c>
      <c r="AP500" s="102">
        <v>112.246</v>
      </c>
      <c r="AQ500" s="102">
        <v>89.195999999999998</v>
      </c>
      <c r="AR500" s="102">
        <v>77.576999999999998</v>
      </c>
      <c r="AS500" s="102">
        <v>75.733000000000004</v>
      </c>
      <c r="AT500" s="102">
        <v>45.383000000000003</v>
      </c>
      <c r="AU500" s="102">
        <v>37.94</v>
      </c>
      <c r="AV500" s="102">
        <v>79.430000000000007</v>
      </c>
      <c r="AW500" s="102">
        <v>1875.0039999999999</v>
      </c>
      <c r="AY500">
        <v>2013</v>
      </c>
      <c r="AZ500" s="8">
        <v>0.1115</v>
      </c>
      <c r="BA500" s="8">
        <v>7.0699999999999999E-2</v>
      </c>
      <c r="BB500" s="8">
        <v>0.1099</v>
      </c>
      <c r="BC500" s="8">
        <v>0.12330000000000001</v>
      </c>
      <c r="BD500" s="8">
        <v>0.19040000000000001</v>
      </c>
      <c r="BE500" s="8">
        <v>0.25330000000000003</v>
      </c>
      <c r="BF500" s="8">
        <v>0.34920000000000001</v>
      </c>
      <c r="BG500" s="8">
        <v>0.24959999999999999</v>
      </c>
      <c r="BH500" s="8">
        <v>0.45340000000000003</v>
      </c>
      <c r="BI500" s="8">
        <v>0.32640000000000002</v>
      </c>
      <c r="BJ500" s="8">
        <v>0.28839999999999999</v>
      </c>
      <c r="BK500" s="8">
        <v>0.17128291306027729</v>
      </c>
    </row>
    <row r="501" spans="2:63" x14ac:dyDescent="0.25">
      <c r="B501">
        <v>2006</v>
      </c>
      <c r="C501">
        <v>0.1439</v>
      </c>
      <c r="D501">
        <v>0.1431</v>
      </c>
      <c r="E501">
        <v>0.14360000000000001</v>
      </c>
      <c r="F501">
        <v>0.14369999999999999</v>
      </c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21"/>
      <c r="AK501" s="66">
        <v>2014</v>
      </c>
      <c r="AL501" s="102">
        <v>244.732</v>
      </c>
      <c r="AM501" s="102">
        <v>377.12599999999998</v>
      </c>
      <c r="AN501" s="102">
        <v>321.90499999999997</v>
      </c>
      <c r="AO501" s="102">
        <v>286.66399999999999</v>
      </c>
      <c r="AP501" s="102">
        <v>124.819</v>
      </c>
      <c r="AQ501" s="102">
        <v>83.953999999999994</v>
      </c>
      <c r="AR501" s="102">
        <v>62.649000000000001</v>
      </c>
      <c r="AS501" s="102">
        <v>49.506</v>
      </c>
      <c r="AT501" s="102">
        <v>53.39</v>
      </c>
      <c r="AU501" s="102">
        <v>26.094000000000001</v>
      </c>
      <c r="AV501" s="102">
        <v>78.634</v>
      </c>
      <c r="AW501" s="102">
        <v>1709.473</v>
      </c>
      <c r="AY501">
        <v>2014</v>
      </c>
      <c r="AZ501" s="8">
        <v>1.5299999999999999E-2</v>
      </c>
      <c r="BA501" s="8">
        <v>0.1603</v>
      </c>
      <c r="BB501" s="8">
        <v>0.18029999999999999</v>
      </c>
      <c r="BC501" s="8">
        <v>0.2959</v>
      </c>
      <c r="BD501" s="8">
        <v>0.3407</v>
      </c>
      <c r="BE501" s="8">
        <v>0.32250000000000001</v>
      </c>
      <c r="BF501" s="8">
        <v>0.46189999999999998</v>
      </c>
      <c r="BG501" s="8">
        <v>0.3306</v>
      </c>
      <c r="BH501" s="8">
        <v>0.42820000000000003</v>
      </c>
      <c r="BI501" s="8">
        <v>0.38579999999999998</v>
      </c>
      <c r="BJ501" s="8">
        <v>0.129</v>
      </c>
      <c r="BK501" s="8">
        <v>0.27732053368649923</v>
      </c>
    </row>
    <row r="502" spans="2:63" x14ac:dyDescent="0.25">
      <c r="B502">
        <v>2007</v>
      </c>
      <c r="C502">
        <v>0.33450000000000002</v>
      </c>
      <c r="D502">
        <v>0.32040000000000002</v>
      </c>
      <c r="E502">
        <v>0.32200000000000001</v>
      </c>
      <c r="F502">
        <v>0.3301</v>
      </c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21"/>
      <c r="AK502" s="66">
        <v>2015</v>
      </c>
      <c r="AL502" s="102">
        <v>198.636</v>
      </c>
      <c r="AM502" s="102">
        <v>218.08</v>
      </c>
      <c r="AN502" s="102">
        <v>290.68200000000002</v>
      </c>
      <c r="AO502" s="102">
        <v>243.22399999999999</v>
      </c>
      <c r="AP502" s="102">
        <v>192.947</v>
      </c>
      <c r="AQ502" s="102">
        <v>80.331000000000003</v>
      </c>
      <c r="AR502" s="102">
        <v>55.023000000000003</v>
      </c>
      <c r="AS502" s="102">
        <v>35.718000000000004</v>
      </c>
      <c r="AT502" s="102">
        <v>32.186</v>
      </c>
      <c r="AU502" s="102">
        <v>31.481000000000002</v>
      </c>
      <c r="AV502" s="102">
        <v>78.59</v>
      </c>
      <c r="AW502" s="102">
        <v>1456.8979999999999</v>
      </c>
      <c r="AY502">
        <v>2015</v>
      </c>
      <c r="AZ502" s="8">
        <v>3.2399999999999998E-2</v>
      </c>
      <c r="BA502" s="8">
        <v>0.15529999999999999</v>
      </c>
      <c r="BB502" s="8">
        <v>0.21479999999999999</v>
      </c>
      <c r="BC502" s="8">
        <v>0.20780000000000001</v>
      </c>
      <c r="BD502" s="8">
        <v>0.26619999999999999</v>
      </c>
      <c r="BE502" s="8">
        <v>0.22670000000000001</v>
      </c>
      <c r="BF502" s="8">
        <v>0.22950000000000001</v>
      </c>
      <c r="BG502" s="8">
        <v>0.29339999999999999</v>
      </c>
      <c r="BH502" s="8">
        <v>0.30890000000000001</v>
      </c>
      <c r="BI502" s="8">
        <v>0.2646</v>
      </c>
      <c r="BJ502" s="8">
        <v>9.4899999999999998E-2</v>
      </c>
      <c r="BK502" s="8">
        <v>0.22904074349193973</v>
      </c>
    </row>
    <row r="503" spans="2:63" x14ac:dyDescent="0.25">
      <c r="B503">
        <v>2008</v>
      </c>
      <c r="C503">
        <v>0.34250000000000003</v>
      </c>
      <c r="D503">
        <v>0.30869999999999997</v>
      </c>
      <c r="E503">
        <v>0.312</v>
      </c>
      <c r="F503">
        <v>0.32240000000000002</v>
      </c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21"/>
      <c r="AK503" s="66">
        <v>2016</v>
      </c>
      <c r="AL503" s="102">
        <v>143.10499999999999</v>
      </c>
      <c r="AM503" s="102">
        <v>174.00700000000001</v>
      </c>
      <c r="AN503" s="102">
        <v>168.94300000000001</v>
      </c>
      <c r="AO503" s="102">
        <v>212.172</v>
      </c>
      <c r="AP503" s="102">
        <v>178.78700000000001</v>
      </c>
      <c r="AQ503" s="102">
        <v>133.77600000000001</v>
      </c>
      <c r="AR503" s="102">
        <v>57.945</v>
      </c>
      <c r="AS503" s="102">
        <v>39.575000000000003</v>
      </c>
      <c r="AT503" s="102">
        <v>24.100999999999999</v>
      </c>
      <c r="AU503" s="102">
        <v>21.382999999999999</v>
      </c>
      <c r="AV503" s="102">
        <v>86.533000000000001</v>
      </c>
      <c r="AW503" s="102">
        <v>1240.327</v>
      </c>
      <c r="AY503">
        <v>2016</v>
      </c>
      <c r="AZ503" s="8">
        <v>8.2100000000000006E-2</v>
      </c>
      <c r="BA503" s="8">
        <v>0.16750000000000001</v>
      </c>
      <c r="BB503" s="8">
        <v>0.2054</v>
      </c>
      <c r="BC503" s="8">
        <v>0.2324</v>
      </c>
      <c r="BD503" s="8">
        <v>0.16439999999999999</v>
      </c>
      <c r="BE503" s="8">
        <v>0.2175</v>
      </c>
      <c r="BF503" s="8">
        <v>0.18909999999999999</v>
      </c>
      <c r="BG503" s="8">
        <v>0.22939999999999999</v>
      </c>
      <c r="BH503" s="8">
        <v>0.30759999999999998</v>
      </c>
      <c r="BI503" s="8">
        <v>0.2359</v>
      </c>
      <c r="BJ503" s="8">
        <v>0.1444</v>
      </c>
      <c r="BK503" s="8">
        <v>0.20542826485911239</v>
      </c>
    </row>
    <row r="504" spans="2:63" x14ac:dyDescent="0.25">
      <c r="B504">
        <v>2009</v>
      </c>
      <c r="C504">
        <v>8.6300000000000002E-2</v>
      </c>
      <c r="D504">
        <v>8.7800000000000003E-2</v>
      </c>
      <c r="E504">
        <v>8.7400000000000005E-2</v>
      </c>
      <c r="F504">
        <v>9.0700000000000003E-2</v>
      </c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21"/>
      <c r="AK504" s="66">
        <v>2017</v>
      </c>
      <c r="AL504" s="102">
        <v>29.646999999999998</v>
      </c>
      <c r="AM504" s="102">
        <v>119.28100000000001</v>
      </c>
      <c r="AN504" s="102">
        <v>133.16499999999999</v>
      </c>
      <c r="AO504" s="102">
        <v>124.477</v>
      </c>
      <c r="AP504" s="102">
        <v>152.16900000000001</v>
      </c>
      <c r="AQ504" s="102">
        <v>137.25299999999999</v>
      </c>
      <c r="AR504" s="102">
        <v>97.388999999999996</v>
      </c>
      <c r="AS504" s="102">
        <v>43.396999999999998</v>
      </c>
      <c r="AT504" s="102">
        <v>28.469000000000001</v>
      </c>
      <c r="AU504" s="102">
        <v>16.033999999999999</v>
      </c>
      <c r="AV504" s="102">
        <v>83.05</v>
      </c>
      <c r="AW504" s="102">
        <v>964.33100000000002</v>
      </c>
      <c r="AY504">
        <v>2017</v>
      </c>
      <c r="AZ504" s="8">
        <v>0.20610000000000001</v>
      </c>
      <c r="BA504" s="8">
        <v>0.33160000000000001</v>
      </c>
      <c r="BB504" s="8">
        <v>0.15590000000000001</v>
      </c>
      <c r="BC504" s="8">
        <v>9.3700000000000006E-2</v>
      </c>
      <c r="BD504" s="8">
        <v>0.11749999999999999</v>
      </c>
      <c r="BE504" s="8">
        <v>8.4599999999999995E-2</v>
      </c>
      <c r="BF504" s="8">
        <v>0.1056</v>
      </c>
      <c r="BG504" s="8">
        <v>0.15440000000000001</v>
      </c>
      <c r="BH504" s="8">
        <v>0.1449</v>
      </c>
      <c r="BI504" s="8">
        <v>0.12239999999999999</v>
      </c>
      <c r="BJ504" s="8">
        <v>7.3400000000000007E-2</v>
      </c>
      <c r="BK504" s="8">
        <v>0.11470546616268081</v>
      </c>
    </row>
    <row r="505" spans="2:63" x14ac:dyDescent="0.25">
      <c r="B505">
        <v>2010</v>
      </c>
      <c r="C505">
        <v>9.8799999999999999E-2</v>
      </c>
      <c r="D505">
        <v>9.9900000000000003E-2</v>
      </c>
      <c r="E505">
        <v>9.9500000000000005E-2</v>
      </c>
      <c r="F505">
        <v>0.1023</v>
      </c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21"/>
      <c r="AK505" s="66">
        <v>2018</v>
      </c>
      <c r="AL505" s="102">
        <v>496</v>
      </c>
      <c r="AM505" s="102">
        <v>21.591000000000001</v>
      </c>
      <c r="AN505" s="102">
        <v>76.09</v>
      </c>
      <c r="AO505" s="102">
        <v>100.649</v>
      </c>
      <c r="AP505" s="102">
        <v>95.335999999999999</v>
      </c>
      <c r="AQ505" s="102">
        <v>113.574</v>
      </c>
      <c r="AR505" s="102">
        <v>105.875</v>
      </c>
      <c r="AS505" s="102">
        <v>71.245999999999995</v>
      </c>
      <c r="AT505" s="102">
        <v>30.846</v>
      </c>
      <c r="AU505" s="102">
        <v>19.065999999999999</v>
      </c>
      <c r="AV505" s="102">
        <v>74.363</v>
      </c>
      <c r="AW505" s="102">
        <v>1204.636</v>
      </c>
    </row>
    <row r="506" spans="2:63" x14ac:dyDescent="0.25">
      <c r="B506">
        <v>2011</v>
      </c>
      <c r="C506">
        <v>0.12759999999999999</v>
      </c>
      <c r="D506">
        <v>0.124</v>
      </c>
      <c r="E506">
        <v>0.125</v>
      </c>
      <c r="F506">
        <v>0.12920000000000001</v>
      </c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21"/>
    </row>
    <row r="507" spans="2:63" x14ac:dyDescent="0.25">
      <c r="B507">
        <v>2012</v>
      </c>
      <c r="C507">
        <v>0.37319999999999998</v>
      </c>
      <c r="D507">
        <v>0.35639999999999999</v>
      </c>
      <c r="E507">
        <v>0.36070000000000002</v>
      </c>
      <c r="F507">
        <v>0.36720000000000003</v>
      </c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21"/>
    </row>
    <row r="508" spans="2:63" x14ac:dyDescent="0.25">
      <c r="B508">
        <v>2013</v>
      </c>
      <c r="C508">
        <v>0.21260000000000001</v>
      </c>
      <c r="D508">
        <v>0.17130000000000001</v>
      </c>
      <c r="E508">
        <v>0.17879999999999999</v>
      </c>
      <c r="F508">
        <v>0.2031</v>
      </c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21"/>
    </row>
    <row r="509" spans="2:63" x14ac:dyDescent="0.25">
      <c r="B509">
        <v>2014</v>
      </c>
      <c r="C509">
        <v>0.32200000000000001</v>
      </c>
      <c r="D509">
        <v>0.27729999999999999</v>
      </c>
      <c r="E509">
        <v>0.2828</v>
      </c>
      <c r="F509">
        <v>0.29780000000000001</v>
      </c>
    </row>
    <row r="510" spans="2:63" x14ac:dyDescent="0.25">
      <c r="B510">
        <v>2015</v>
      </c>
      <c r="C510">
        <v>0.2397</v>
      </c>
      <c r="D510">
        <v>0.2291</v>
      </c>
      <c r="E510">
        <v>0.23019999999999999</v>
      </c>
      <c r="F510">
        <v>0.2316</v>
      </c>
    </row>
    <row r="511" spans="2:63" x14ac:dyDescent="0.25">
      <c r="B511">
        <v>2016</v>
      </c>
      <c r="C511">
        <v>0.2064</v>
      </c>
      <c r="D511">
        <v>0.2054</v>
      </c>
      <c r="E511">
        <v>0.2051</v>
      </c>
      <c r="F511">
        <v>0.20830000000000001</v>
      </c>
    </row>
    <row r="512" spans="2:63" x14ac:dyDescent="0.25">
      <c r="B512">
        <v>2017</v>
      </c>
      <c r="C512">
        <v>0.1186</v>
      </c>
      <c r="D512">
        <v>0.1147</v>
      </c>
      <c r="E512">
        <v>0.1138</v>
      </c>
      <c r="F512">
        <v>0.1207</v>
      </c>
    </row>
    <row r="513" spans="1:7" x14ac:dyDescent="0.25">
      <c r="A513" t="s">
        <v>62</v>
      </c>
    </row>
    <row r="514" spans="1:7" x14ac:dyDescent="0.25">
      <c r="B514" t="s">
        <v>173</v>
      </c>
      <c r="C514" t="s">
        <v>111</v>
      </c>
      <c r="D514" t="s">
        <v>119</v>
      </c>
      <c r="E514" t="s">
        <v>121</v>
      </c>
    </row>
    <row r="517" spans="1:7" x14ac:dyDescent="0.25">
      <c r="B517" t="s">
        <v>128</v>
      </c>
      <c r="C517">
        <v>1987</v>
      </c>
      <c r="D517">
        <v>1988</v>
      </c>
      <c r="E517">
        <v>1989</v>
      </c>
      <c r="F517">
        <v>1990</v>
      </c>
      <c r="G517">
        <v>1991</v>
      </c>
    </row>
    <row r="518" spans="1:7" x14ac:dyDescent="0.25">
      <c r="B518" t="s">
        <v>166</v>
      </c>
    </row>
    <row r="520" spans="1:7" x14ac:dyDescent="0.25">
      <c r="B520">
        <v>3</v>
      </c>
      <c r="C520">
        <v>1.0500000000000001E-2</v>
      </c>
      <c r="D520">
        <v>1.8800000000000001E-2</v>
      </c>
      <c r="E520">
        <v>8.1000000000000003E-2</v>
      </c>
      <c r="F520">
        <v>9.11E-2</v>
      </c>
      <c r="G520">
        <v>0.18340000000000001</v>
      </c>
    </row>
    <row r="521" spans="1:7" x14ac:dyDescent="0.25">
      <c r="B521">
        <v>4</v>
      </c>
      <c r="C521">
        <v>8.1199999999999994E-2</v>
      </c>
      <c r="D521">
        <v>9.6699999999999994E-2</v>
      </c>
      <c r="E521">
        <v>0.1832</v>
      </c>
      <c r="F521">
        <v>0.28949999999999998</v>
      </c>
      <c r="G521">
        <v>0.34760000000000002</v>
      </c>
    </row>
    <row r="522" spans="1:7" x14ac:dyDescent="0.25">
      <c r="B522">
        <v>5</v>
      </c>
      <c r="C522">
        <v>0.39500000000000002</v>
      </c>
      <c r="D522">
        <v>0.1321</v>
      </c>
      <c r="E522">
        <v>0.34639999999999999</v>
      </c>
      <c r="F522">
        <v>0.3679</v>
      </c>
      <c r="G522">
        <v>0.57720000000000005</v>
      </c>
    </row>
    <row r="523" spans="1:7" x14ac:dyDescent="0.25">
      <c r="B523">
        <v>6</v>
      </c>
      <c r="C523">
        <v>0.49370000000000003</v>
      </c>
      <c r="D523">
        <v>0.41760000000000003</v>
      </c>
      <c r="E523">
        <v>0.51200000000000001</v>
      </c>
      <c r="F523">
        <v>0.60299999999999998</v>
      </c>
      <c r="G523">
        <v>0.47</v>
      </c>
    </row>
    <row r="524" spans="1:7" x14ac:dyDescent="0.25">
      <c r="B524">
        <v>7</v>
      </c>
      <c r="C524">
        <v>0.59509999999999996</v>
      </c>
      <c r="D524">
        <v>0.55389999999999995</v>
      </c>
      <c r="E524">
        <v>0.64049999999999996</v>
      </c>
      <c r="F524">
        <v>0.81410000000000005</v>
      </c>
      <c r="G524">
        <v>0.61250000000000004</v>
      </c>
    </row>
    <row r="525" spans="1:7" x14ac:dyDescent="0.25">
      <c r="B525">
        <v>8</v>
      </c>
      <c r="C525">
        <v>1</v>
      </c>
      <c r="D525">
        <v>0.66210000000000002</v>
      </c>
      <c r="E525">
        <v>0.4975</v>
      </c>
      <c r="F525">
        <v>0.92500000000000004</v>
      </c>
      <c r="G525">
        <v>1</v>
      </c>
    </row>
    <row r="526" spans="1:7" x14ac:dyDescent="0.25">
      <c r="B526">
        <v>9</v>
      </c>
      <c r="C526">
        <v>0.78359999999999996</v>
      </c>
      <c r="D526">
        <v>1</v>
      </c>
      <c r="E526">
        <v>0.52800000000000002</v>
      </c>
      <c r="F526">
        <v>1</v>
      </c>
      <c r="G526">
        <v>0.48220000000000002</v>
      </c>
    </row>
    <row r="527" spans="1:7" x14ac:dyDescent="0.25">
      <c r="B527">
        <v>10</v>
      </c>
      <c r="C527">
        <v>0.81130000000000002</v>
      </c>
      <c r="D527">
        <v>0.77310000000000001</v>
      </c>
      <c r="E527">
        <v>0.81579999999999997</v>
      </c>
      <c r="F527">
        <v>0.73560000000000003</v>
      </c>
      <c r="G527">
        <v>0.92559999999999998</v>
      </c>
    </row>
    <row r="528" spans="1:7" x14ac:dyDescent="0.25">
      <c r="B528">
        <v>11</v>
      </c>
      <c r="C528">
        <v>0.8639</v>
      </c>
      <c r="D528">
        <v>0.7127</v>
      </c>
      <c r="E528">
        <v>1</v>
      </c>
      <c r="F528">
        <v>0.80449999999999999</v>
      </c>
      <c r="G528">
        <v>0.72829999999999995</v>
      </c>
    </row>
    <row r="529" spans="2:7" x14ac:dyDescent="0.25">
      <c r="B529">
        <v>12</v>
      </c>
      <c r="C529">
        <v>0.86470000000000002</v>
      </c>
      <c r="D529">
        <v>0.78700000000000003</v>
      </c>
      <c r="E529">
        <v>0.71030000000000004</v>
      </c>
      <c r="F529">
        <v>0.86629999999999996</v>
      </c>
      <c r="G529">
        <v>0.78400000000000003</v>
      </c>
    </row>
    <row r="530" spans="2:7" x14ac:dyDescent="0.25">
      <c r="B530">
        <v>13</v>
      </c>
      <c r="C530">
        <v>0.86470000000000002</v>
      </c>
      <c r="D530">
        <v>0.51280000000000003</v>
      </c>
      <c r="E530">
        <v>0.16389999999999999</v>
      </c>
      <c r="F530">
        <v>0.1211</v>
      </c>
      <c r="G530">
        <v>8.6400000000000005E-2</v>
      </c>
    </row>
    <row r="532" spans="2:7" x14ac:dyDescent="0.25">
      <c r="B532" t="s">
        <v>128</v>
      </c>
      <c r="C532">
        <v>1992</v>
      </c>
      <c r="D532">
        <v>1993</v>
      </c>
      <c r="E532">
        <v>1994</v>
      </c>
      <c r="F532">
        <v>1995</v>
      </c>
      <c r="G532">
        <v>1996</v>
      </c>
    </row>
    <row r="533" spans="2:7" x14ac:dyDescent="0.25">
      <c r="B533" t="s">
        <v>166</v>
      </c>
    </row>
    <row r="535" spans="2:7" x14ac:dyDescent="0.25">
      <c r="B535">
        <v>3</v>
      </c>
      <c r="C535">
        <v>0.156</v>
      </c>
      <c r="D535">
        <v>0.20960000000000001</v>
      </c>
      <c r="E535">
        <v>0.3982</v>
      </c>
      <c r="F535">
        <v>0.15670000000000001</v>
      </c>
      <c r="G535">
        <v>0.1206</v>
      </c>
    </row>
    <row r="536" spans="2:7" x14ac:dyDescent="0.25">
      <c r="B536">
        <v>4</v>
      </c>
      <c r="C536">
        <v>0.3246</v>
      </c>
      <c r="D536">
        <v>0.59179999999999999</v>
      </c>
      <c r="E536">
        <v>0.44619999999999999</v>
      </c>
      <c r="F536">
        <v>0.4637</v>
      </c>
      <c r="G536">
        <v>0.37190000000000001</v>
      </c>
    </row>
    <row r="537" spans="2:7" x14ac:dyDescent="0.25">
      <c r="B537">
        <v>5</v>
      </c>
      <c r="C537">
        <v>0.37319999999999998</v>
      </c>
      <c r="D537">
        <v>0.51819999999999999</v>
      </c>
      <c r="E537">
        <v>0.50519999999999998</v>
      </c>
      <c r="F537">
        <v>0.3861</v>
      </c>
      <c r="G537">
        <v>0.41139999999999999</v>
      </c>
    </row>
    <row r="538" spans="2:7" x14ac:dyDescent="0.25">
      <c r="B538">
        <v>6</v>
      </c>
      <c r="C538">
        <v>0.62860000000000005</v>
      </c>
      <c r="D538">
        <v>0.42620000000000002</v>
      </c>
      <c r="E538">
        <v>0.51019999999999999</v>
      </c>
      <c r="F538">
        <v>0.45390000000000003</v>
      </c>
      <c r="G538">
        <v>0.4214</v>
      </c>
    </row>
    <row r="539" spans="2:7" x14ac:dyDescent="0.25">
      <c r="B539">
        <v>7</v>
      </c>
      <c r="C539">
        <v>0.57350000000000001</v>
      </c>
      <c r="D539">
        <v>0.75319999999999998</v>
      </c>
      <c r="E539">
        <v>0.52580000000000005</v>
      </c>
      <c r="F539">
        <v>0.54590000000000005</v>
      </c>
      <c r="G539">
        <v>0.51480000000000004</v>
      </c>
    </row>
    <row r="540" spans="2:7" x14ac:dyDescent="0.25">
      <c r="B540">
        <v>8</v>
      </c>
      <c r="C540">
        <v>0.70820000000000005</v>
      </c>
      <c r="D540">
        <v>0.64559999999999995</v>
      </c>
      <c r="E540">
        <v>0.60580000000000001</v>
      </c>
      <c r="F540">
        <v>0.55149999999999999</v>
      </c>
      <c r="G540">
        <v>0.41160000000000002</v>
      </c>
    </row>
    <row r="541" spans="2:7" x14ac:dyDescent="0.25">
      <c r="B541">
        <v>9</v>
      </c>
      <c r="C541">
        <v>1</v>
      </c>
      <c r="D541">
        <v>0.95020000000000004</v>
      </c>
      <c r="E541">
        <v>0.95660000000000001</v>
      </c>
      <c r="F541">
        <v>0.57379999999999998</v>
      </c>
      <c r="G541">
        <v>0.59609999999999996</v>
      </c>
    </row>
    <row r="542" spans="2:7" x14ac:dyDescent="0.25">
      <c r="B542">
        <v>10</v>
      </c>
      <c r="C542">
        <v>0.94379999999999997</v>
      </c>
      <c r="D542">
        <v>0.81769999999999998</v>
      </c>
      <c r="E542">
        <v>0.99529999999999996</v>
      </c>
      <c r="F542">
        <v>0.74870000000000003</v>
      </c>
      <c r="G542">
        <v>0.48039999999999999</v>
      </c>
    </row>
    <row r="543" spans="2:7" x14ac:dyDescent="0.25">
      <c r="B543">
        <v>11</v>
      </c>
      <c r="C543">
        <v>0.71519999999999995</v>
      </c>
      <c r="D543">
        <v>1</v>
      </c>
      <c r="E543">
        <v>1</v>
      </c>
      <c r="F543">
        <v>1</v>
      </c>
      <c r="G543">
        <v>1</v>
      </c>
    </row>
    <row r="544" spans="2:7" x14ac:dyDescent="0.25">
      <c r="B544">
        <v>12</v>
      </c>
      <c r="C544">
        <v>0.84179999999999999</v>
      </c>
      <c r="D544">
        <v>0.85340000000000005</v>
      </c>
      <c r="E544">
        <v>0.88939999999999997</v>
      </c>
      <c r="F544">
        <v>0.71850000000000003</v>
      </c>
      <c r="G544">
        <v>0.622</v>
      </c>
    </row>
    <row r="545" spans="2:7" x14ac:dyDescent="0.25">
      <c r="B545">
        <v>13</v>
      </c>
      <c r="C545">
        <v>3.5799999999999998E-2</v>
      </c>
      <c r="D545">
        <v>2.7099999999999999E-2</v>
      </c>
      <c r="E545">
        <v>0.15659999999999999</v>
      </c>
      <c r="F545">
        <v>0.2097</v>
      </c>
      <c r="G545">
        <v>0.43469999999999998</v>
      </c>
    </row>
    <row r="547" spans="2:7" x14ac:dyDescent="0.25">
      <c r="B547" t="s">
        <v>128</v>
      </c>
      <c r="C547">
        <v>1997</v>
      </c>
      <c r="D547">
        <v>1998</v>
      </c>
      <c r="E547">
        <v>1999</v>
      </c>
      <c r="F547">
        <v>2000</v>
      </c>
      <c r="G547">
        <v>2001</v>
      </c>
    </row>
    <row r="548" spans="2:7" x14ac:dyDescent="0.25">
      <c r="B548" t="s">
        <v>166</v>
      </c>
    </row>
    <row r="550" spans="2:7" x14ac:dyDescent="0.25">
      <c r="B550">
        <v>3</v>
      </c>
      <c r="C550">
        <v>5.2600000000000001E-2</v>
      </c>
      <c r="D550">
        <v>0.27639999999999998</v>
      </c>
      <c r="E550">
        <v>0.15409999999999999</v>
      </c>
      <c r="F550">
        <v>0.23849999999999999</v>
      </c>
      <c r="G550">
        <v>0.21809999999999999</v>
      </c>
    </row>
    <row r="551" spans="2:7" x14ac:dyDescent="0.25">
      <c r="B551">
        <v>4</v>
      </c>
      <c r="C551">
        <v>0.2288</v>
      </c>
      <c r="D551">
        <v>0.5595</v>
      </c>
      <c r="E551">
        <v>0.36070000000000002</v>
      </c>
      <c r="F551">
        <v>0.55100000000000005</v>
      </c>
      <c r="G551">
        <v>0.78810000000000002</v>
      </c>
    </row>
    <row r="552" spans="2:7" x14ac:dyDescent="0.25">
      <c r="B552">
        <v>5</v>
      </c>
      <c r="C552">
        <v>0.27779999999999999</v>
      </c>
      <c r="D552">
        <v>0.43590000000000001</v>
      </c>
      <c r="E552">
        <v>0.56869999999999998</v>
      </c>
      <c r="F552">
        <v>0.51280000000000003</v>
      </c>
      <c r="G552">
        <v>0.96609999999999996</v>
      </c>
    </row>
    <row r="553" spans="2:7" x14ac:dyDescent="0.25">
      <c r="B553">
        <v>6</v>
      </c>
      <c r="C553">
        <v>0.19620000000000001</v>
      </c>
      <c r="D553">
        <v>0.22289999999999999</v>
      </c>
      <c r="E553">
        <v>0.34960000000000002</v>
      </c>
      <c r="F553">
        <v>0.53390000000000004</v>
      </c>
      <c r="G553">
        <v>0.76070000000000004</v>
      </c>
    </row>
    <row r="554" spans="2:7" x14ac:dyDescent="0.25">
      <c r="B554">
        <v>7</v>
      </c>
      <c r="C554">
        <v>0.2361</v>
      </c>
      <c r="D554">
        <v>0.56169999999999998</v>
      </c>
      <c r="E554">
        <v>0.3735</v>
      </c>
      <c r="F554">
        <v>0.37759999999999999</v>
      </c>
      <c r="G554">
        <v>0.96240000000000003</v>
      </c>
    </row>
    <row r="555" spans="2:7" x14ac:dyDescent="0.25">
      <c r="B555">
        <v>8</v>
      </c>
      <c r="C555">
        <v>0.22370000000000001</v>
      </c>
      <c r="D555">
        <v>0.46539999999999998</v>
      </c>
      <c r="E555">
        <v>0.54269999999999996</v>
      </c>
      <c r="F555">
        <v>0.3448</v>
      </c>
      <c r="G555">
        <v>0.78090000000000004</v>
      </c>
    </row>
    <row r="556" spans="2:7" x14ac:dyDescent="0.25">
      <c r="B556">
        <v>9</v>
      </c>
      <c r="C556">
        <v>0.26790000000000003</v>
      </c>
      <c r="D556">
        <v>0.61160000000000003</v>
      </c>
      <c r="E556">
        <v>0.41560000000000002</v>
      </c>
      <c r="F556">
        <v>0.47299999999999998</v>
      </c>
      <c r="G556">
        <v>0.83819999999999995</v>
      </c>
    </row>
    <row r="557" spans="2:7" x14ac:dyDescent="0.25">
      <c r="B557">
        <v>10</v>
      </c>
      <c r="C557">
        <v>0.4793</v>
      </c>
      <c r="D557">
        <v>0.4582</v>
      </c>
      <c r="E557">
        <v>0.53490000000000004</v>
      </c>
      <c r="F557">
        <v>0.31269999999999998</v>
      </c>
      <c r="G557">
        <v>0.85770000000000002</v>
      </c>
    </row>
    <row r="558" spans="2:7" x14ac:dyDescent="0.25">
      <c r="B558">
        <v>11</v>
      </c>
      <c r="C558">
        <v>0.22570000000000001</v>
      </c>
      <c r="D558">
        <v>0.33800000000000002</v>
      </c>
      <c r="E558">
        <v>0.4677</v>
      </c>
      <c r="F558">
        <v>0.45729999999999998</v>
      </c>
      <c r="G558">
        <v>0.69169999999999998</v>
      </c>
    </row>
    <row r="559" spans="2:7" x14ac:dyDescent="0.25">
      <c r="B559">
        <v>12</v>
      </c>
      <c r="C559">
        <v>0.29920000000000002</v>
      </c>
      <c r="D559">
        <v>0.46829999999999999</v>
      </c>
      <c r="E559">
        <v>0.49020000000000002</v>
      </c>
      <c r="F559">
        <v>0.39700000000000002</v>
      </c>
      <c r="G559">
        <v>0.79210000000000003</v>
      </c>
    </row>
    <row r="560" spans="2:7" x14ac:dyDescent="0.25">
      <c r="B560">
        <v>13</v>
      </c>
      <c r="C560">
        <v>1</v>
      </c>
      <c r="D560">
        <v>1</v>
      </c>
      <c r="E560">
        <v>1</v>
      </c>
      <c r="F560">
        <v>1</v>
      </c>
      <c r="G560">
        <v>1</v>
      </c>
    </row>
    <row r="561" spans="1:7" x14ac:dyDescent="0.25">
      <c r="A561" t="s">
        <v>62</v>
      </c>
    </row>
    <row r="562" spans="1:7" x14ac:dyDescent="0.25">
      <c r="B562" t="s">
        <v>173</v>
      </c>
      <c r="C562" t="s">
        <v>111</v>
      </c>
      <c r="D562" t="s">
        <v>119</v>
      </c>
      <c r="E562" t="s">
        <v>121</v>
      </c>
    </row>
    <row r="565" spans="1:7" x14ac:dyDescent="0.25">
      <c r="B565" t="s">
        <v>128</v>
      </c>
      <c r="C565">
        <v>2002</v>
      </c>
      <c r="D565">
        <v>2003</v>
      </c>
      <c r="E565">
        <v>2004</v>
      </c>
      <c r="F565">
        <v>2005</v>
      </c>
      <c r="G565">
        <v>2006</v>
      </c>
    </row>
    <row r="566" spans="1:7" x14ac:dyDescent="0.25">
      <c r="B566" t="s">
        <v>166</v>
      </c>
    </row>
    <row r="568" spans="1:7" x14ac:dyDescent="0.25">
      <c r="B568">
        <v>3</v>
      </c>
      <c r="C568">
        <v>6.3500000000000001E-2</v>
      </c>
      <c r="D568">
        <v>0.53759999999999997</v>
      </c>
      <c r="E568">
        <v>0.20699999999999999</v>
      </c>
      <c r="F568">
        <v>7.4099999999999999E-2</v>
      </c>
      <c r="G568">
        <v>0.6099</v>
      </c>
    </row>
    <row r="569" spans="1:7" x14ac:dyDescent="0.25">
      <c r="B569">
        <v>4</v>
      </c>
      <c r="C569">
        <v>0.2271</v>
      </c>
      <c r="D569">
        <v>0.64400000000000002</v>
      </c>
      <c r="E569">
        <v>0.41260000000000002</v>
      </c>
      <c r="F569">
        <v>0.22559999999999999</v>
      </c>
      <c r="G569">
        <v>1</v>
      </c>
    </row>
    <row r="570" spans="1:7" x14ac:dyDescent="0.25">
      <c r="B570">
        <v>5</v>
      </c>
      <c r="C570">
        <v>0.30759999999999998</v>
      </c>
      <c r="D570">
        <v>0.57120000000000004</v>
      </c>
      <c r="E570">
        <v>0.49990000000000001</v>
      </c>
      <c r="F570">
        <v>0.65180000000000005</v>
      </c>
      <c r="G570">
        <v>0.45190000000000002</v>
      </c>
    </row>
    <row r="571" spans="1:7" x14ac:dyDescent="0.25">
      <c r="B571">
        <v>6</v>
      </c>
      <c r="C571">
        <v>0.4627</v>
      </c>
      <c r="D571">
        <v>0.60619999999999996</v>
      </c>
      <c r="E571">
        <v>0.4733</v>
      </c>
      <c r="F571">
        <v>0.70650000000000002</v>
      </c>
      <c r="G571">
        <v>0.44669999999999999</v>
      </c>
    </row>
    <row r="572" spans="1:7" x14ac:dyDescent="0.25">
      <c r="B572">
        <v>7</v>
      </c>
      <c r="C572">
        <v>0.40849999999999997</v>
      </c>
      <c r="D572">
        <v>0.78759999999999997</v>
      </c>
      <c r="E572">
        <v>0.34570000000000001</v>
      </c>
      <c r="F572">
        <v>0.60750000000000004</v>
      </c>
      <c r="G572">
        <v>0.51780000000000004</v>
      </c>
    </row>
    <row r="573" spans="1:7" x14ac:dyDescent="0.25">
      <c r="B573">
        <v>8</v>
      </c>
      <c r="C573">
        <v>0.67320000000000002</v>
      </c>
      <c r="D573">
        <v>1</v>
      </c>
      <c r="E573">
        <v>0.34860000000000002</v>
      </c>
      <c r="F573">
        <v>0.54830000000000001</v>
      </c>
      <c r="G573">
        <v>0.50090000000000001</v>
      </c>
    </row>
    <row r="574" spans="1:7" x14ac:dyDescent="0.25">
      <c r="B574">
        <v>9</v>
      </c>
      <c r="C574">
        <v>0.63180000000000003</v>
      </c>
      <c r="D574">
        <v>0.68899999999999995</v>
      </c>
      <c r="E574">
        <v>0.54200000000000004</v>
      </c>
      <c r="F574">
        <v>0.62860000000000005</v>
      </c>
      <c r="G574">
        <v>0.44590000000000002</v>
      </c>
    </row>
    <row r="575" spans="1:7" x14ac:dyDescent="0.25">
      <c r="B575">
        <v>10</v>
      </c>
      <c r="C575">
        <v>0.34239999999999998</v>
      </c>
      <c r="D575">
        <v>0.53310000000000002</v>
      </c>
      <c r="E575">
        <v>0.55000000000000004</v>
      </c>
      <c r="F575">
        <v>1</v>
      </c>
      <c r="G575">
        <v>0.49209999999999998</v>
      </c>
    </row>
    <row r="576" spans="1:7" x14ac:dyDescent="0.25">
      <c r="B576">
        <v>11</v>
      </c>
      <c r="C576">
        <v>0.35020000000000001</v>
      </c>
      <c r="D576">
        <v>0.85589999999999999</v>
      </c>
      <c r="E576">
        <v>1</v>
      </c>
      <c r="F576">
        <v>0.79779999999999995</v>
      </c>
      <c r="G576">
        <v>0.30509999999999998</v>
      </c>
    </row>
    <row r="577" spans="2:7" x14ac:dyDescent="0.25">
      <c r="B577">
        <v>12</v>
      </c>
      <c r="C577">
        <v>0.49940000000000001</v>
      </c>
      <c r="D577">
        <v>0.76949999999999996</v>
      </c>
      <c r="E577">
        <v>0.61019999999999996</v>
      </c>
      <c r="F577">
        <v>0.74370000000000003</v>
      </c>
      <c r="G577">
        <v>0.436</v>
      </c>
    </row>
    <row r="578" spans="2:7" x14ac:dyDescent="0.25">
      <c r="B578">
        <v>13</v>
      </c>
      <c r="C578">
        <v>1</v>
      </c>
      <c r="D578">
        <v>0.59330000000000005</v>
      </c>
      <c r="E578">
        <v>0.56389999999999996</v>
      </c>
      <c r="F578">
        <v>0.59</v>
      </c>
      <c r="G578">
        <v>0.55120000000000002</v>
      </c>
    </row>
    <row r="580" spans="2:7" x14ac:dyDescent="0.25">
      <c r="B580" t="s">
        <v>128</v>
      </c>
      <c r="C580">
        <v>2007</v>
      </c>
      <c r="D580">
        <v>2008</v>
      </c>
      <c r="E580">
        <v>2009</v>
      </c>
      <c r="F580">
        <v>2010</v>
      </c>
      <c r="G580">
        <v>2011</v>
      </c>
    </row>
    <row r="581" spans="2:7" x14ac:dyDescent="0.25">
      <c r="B581" t="s">
        <v>166</v>
      </c>
    </row>
    <row r="583" spans="2:7" x14ac:dyDescent="0.25">
      <c r="B583">
        <v>3</v>
      </c>
      <c r="C583">
        <v>0.3851</v>
      </c>
      <c r="D583">
        <v>0.1643</v>
      </c>
      <c r="E583">
        <v>0.4894</v>
      </c>
      <c r="F583">
        <v>0.19450000000000001</v>
      </c>
      <c r="G583">
        <v>0.1032</v>
      </c>
    </row>
    <row r="584" spans="2:7" x14ac:dyDescent="0.25">
      <c r="B584">
        <v>4</v>
      </c>
      <c r="C584">
        <v>0.40410000000000001</v>
      </c>
      <c r="D584">
        <v>0.42580000000000001</v>
      </c>
      <c r="E584">
        <v>0.82930000000000004</v>
      </c>
      <c r="F584">
        <v>0.64490000000000003</v>
      </c>
      <c r="G584">
        <v>0.52380000000000004</v>
      </c>
    </row>
    <row r="585" spans="2:7" x14ac:dyDescent="0.25">
      <c r="B585">
        <v>5</v>
      </c>
      <c r="C585">
        <v>0.80910000000000004</v>
      </c>
      <c r="D585">
        <v>0.4511</v>
      </c>
      <c r="E585">
        <v>0.89100000000000001</v>
      </c>
      <c r="F585">
        <v>0.90669999999999995</v>
      </c>
      <c r="G585">
        <v>0.56869999999999998</v>
      </c>
    </row>
    <row r="586" spans="2:7" x14ac:dyDescent="0.25">
      <c r="B586">
        <v>6</v>
      </c>
      <c r="C586">
        <v>0.4975</v>
      </c>
      <c r="D586">
        <v>0.73009999999999997</v>
      </c>
      <c r="E586">
        <v>0.63039999999999996</v>
      </c>
      <c r="F586">
        <v>0.88</v>
      </c>
      <c r="G586">
        <v>0.71399999999999997</v>
      </c>
    </row>
    <row r="587" spans="2:7" x14ac:dyDescent="0.25">
      <c r="B587">
        <v>7</v>
      </c>
      <c r="C587">
        <v>0.84009999999999996</v>
      </c>
      <c r="D587">
        <v>0.56259999999999999</v>
      </c>
      <c r="E587">
        <v>1</v>
      </c>
      <c r="F587">
        <v>0.6048</v>
      </c>
      <c r="G587">
        <v>0.86570000000000003</v>
      </c>
    </row>
    <row r="588" spans="2:7" x14ac:dyDescent="0.25">
      <c r="B588">
        <v>8</v>
      </c>
      <c r="C588">
        <v>0.87219999999999998</v>
      </c>
      <c r="D588">
        <v>0.79979999999999996</v>
      </c>
      <c r="E588">
        <v>0.59789999999999999</v>
      </c>
      <c r="F588">
        <v>1</v>
      </c>
      <c r="G588">
        <v>0.55589999999999995</v>
      </c>
    </row>
    <row r="589" spans="2:7" x14ac:dyDescent="0.25">
      <c r="B589">
        <v>9</v>
      </c>
      <c r="C589">
        <v>0.89080000000000004</v>
      </c>
      <c r="D589">
        <v>0.68269999999999997</v>
      </c>
      <c r="E589">
        <v>0.77359999999999995</v>
      </c>
      <c r="F589">
        <v>0.72209999999999996</v>
      </c>
      <c r="G589">
        <v>1</v>
      </c>
    </row>
    <row r="590" spans="2:7" x14ac:dyDescent="0.25">
      <c r="B590">
        <v>10</v>
      </c>
      <c r="C590">
        <v>0.89700000000000002</v>
      </c>
      <c r="D590">
        <v>1</v>
      </c>
      <c r="E590">
        <v>0.75890000000000002</v>
      </c>
      <c r="F590">
        <v>0.80840000000000001</v>
      </c>
      <c r="G590">
        <v>0.70609999999999995</v>
      </c>
    </row>
    <row r="591" spans="2:7" x14ac:dyDescent="0.25">
      <c r="B591">
        <v>11</v>
      </c>
      <c r="C591">
        <v>0.86370000000000002</v>
      </c>
      <c r="D591">
        <v>0.89100000000000001</v>
      </c>
      <c r="E591">
        <v>0.85340000000000005</v>
      </c>
      <c r="F591">
        <v>0.89990000000000003</v>
      </c>
      <c r="G591">
        <v>0.79110000000000003</v>
      </c>
    </row>
    <row r="592" spans="2:7" x14ac:dyDescent="0.25">
      <c r="B592">
        <v>12</v>
      </c>
      <c r="C592">
        <v>0.88090000000000002</v>
      </c>
      <c r="D592">
        <v>0.84340000000000004</v>
      </c>
      <c r="E592">
        <v>0.746</v>
      </c>
      <c r="F592">
        <v>0.85760000000000003</v>
      </c>
      <c r="G592">
        <v>0.76329999999999998</v>
      </c>
    </row>
    <row r="593" spans="2:7" x14ac:dyDescent="0.25">
      <c r="B593">
        <v>13</v>
      </c>
      <c r="C593">
        <v>1</v>
      </c>
      <c r="D593">
        <v>0.78549999999999998</v>
      </c>
      <c r="E593">
        <v>0.66669999999999996</v>
      </c>
      <c r="F593">
        <v>0.81969999999999998</v>
      </c>
      <c r="G593">
        <v>0.55279999999999996</v>
      </c>
    </row>
    <row r="595" spans="2:7" x14ac:dyDescent="0.25">
      <c r="B595" t="s">
        <v>128</v>
      </c>
      <c r="C595">
        <v>2012</v>
      </c>
      <c r="D595">
        <v>2013</v>
      </c>
      <c r="E595">
        <v>2014</v>
      </c>
      <c r="F595">
        <v>2015</v>
      </c>
      <c r="G595">
        <v>2016</v>
      </c>
    </row>
    <row r="596" spans="2:7" x14ac:dyDescent="0.25">
      <c r="B596" t="s">
        <v>166</v>
      </c>
    </row>
    <row r="598" spans="2:7" x14ac:dyDescent="0.25">
      <c r="B598">
        <v>3</v>
      </c>
      <c r="C598">
        <v>8.9700000000000002E-2</v>
      </c>
      <c r="D598">
        <v>0.246</v>
      </c>
      <c r="E598">
        <v>3.3099999999999997E-2</v>
      </c>
      <c r="F598">
        <v>0.1048</v>
      </c>
      <c r="G598">
        <v>0.26690000000000003</v>
      </c>
    </row>
    <row r="599" spans="2:7" x14ac:dyDescent="0.25">
      <c r="B599">
        <v>4</v>
      </c>
      <c r="C599">
        <v>0.44440000000000002</v>
      </c>
      <c r="D599">
        <v>0.156</v>
      </c>
      <c r="E599">
        <v>0.34720000000000001</v>
      </c>
      <c r="F599">
        <v>0.50270000000000004</v>
      </c>
      <c r="G599">
        <v>0.54459999999999997</v>
      </c>
    </row>
    <row r="600" spans="2:7" x14ac:dyDescent="0.25">
      <c r="B600">
        <v>5</v>
      </c>
      <c r="C600">
        <v>0.56030000000000002</v>
      </c>
      <c r="D600">
        <v>0.24249999999999999</v>
      </c>
      <c r="E600">
        <v>0.39029999999999998</v>
      </c>
      <c r="F600">
        <v>0.69540000000000002</v>
      </c>
      <c r="G600">
        <v>0.66800000000000004</v>
      </c>
    </row>
    <row r="601" spans="2:7" x14ac:dyDescent="0.25">
      <c r="B601">
        <v>6</v>
      </c>
      <c r="C601">
        <v>0.64119999999999999</v>
      </c>
      <c r="D601">
        <v>0.27200000000000002</v>
      </c>
      <c r="E601">
        <v>0.64059999999999995</v>
      </c>
      <c r="F601">
        <v>0.67259999999999998</v>
      </c>
      <c r="G601">
        <v>0.75560000000000005</v>
      </c>
    </row>
    <row r="602" spans="2:7" x14ac:dyDescent="0.25">
      <c r="B602">
        <v>7</v>
      </c>
      <c r="C602">
        <v>0.89739999999999998</v>
      </c>
      <c r="D602">
        <v>0.4199</v>
      </c>
      <c r="E602">
        <v>0.73760000000000003</v>
      </c>
      <c r="F602">
        <v>0.86180000000000001</v>
      </c>
      <c r="G602">
        <v>0.53439999999999999</v>
      </c>
    </row>
    <row r="603" spans="2:7" x14ac:dyDescent="0.25">
      <c r="B603">
        <v>8</v>
      </c>
      <c r="C603">
        <v>0.85289999999999999</v>
      </c>
      <c r="D603">
        <v>0.55859999999999999</v>
      </c>
      <c r="E603">
        <v>0.69830000000000003</v>
      </c>
      <c r="F603">
        <v>0.73370000000000002</v>
      </c>
      <c r="G603">
        <v>0.70699999999999996</v>
      </c>
    </row>
    <row r="604" spans="2:7" x14ac:dyDescent="0.25">
      <c r="B604">
        <v>9</v>
      </c>
      <c r="C604">
        <v>0.74429999999999996</v>
      </c>
      <c r="D604">
        <v>0.77</v>
      </c>
      <c r="E604">
        <v>1</v>
      </c>
      <c r="F604">
        <v>0.74299999999999999</v>
      </c>
      <c r="G604">
        <v>0.6149</v>
      </c>
    </row>
    <row r="605" spans="2:7" x14ac:dyDescent="0.25">
      <c r="B605">
        <v>10</v>
      </c>
      <c r="C605">
        <v>0.92930000000000001</v>
      </c>
      <c r="D605">
        <v>0.5504</v>
      </c>
      <c r="E605">
        <v>0.7157</v>
      </c>
      <c r="F605">
        <v>0.94969999999999999</v>
      </c>
      <c r="G605">
        <v>0.74580000000000002</v>
      </c>
    </row>
    <row r="606" spans="2:7" x14ac:dyDescent="0.25">
      <c r="B606">
        <v>11</v>
      </c>
      <c r="C606">
        <v>1</v>
      </c>
      <c r="D606">
        <v>1</v>
      </c>
      <c r="E606">
        <v>0.92710000000000004</v>
      </c>
      <c r="F606">
        <v>1</v>
      </c>
      <c r="G606">
        <v>1</v>
      </c>
    </row>
    <row r="607" spans="2:7" x14ac:dyDescent="0.25">
      <c r="B607">
        <v>12</v>
      </c>
      <c r="C607">
        <v>0.88160000000000005</v>
      </c>
      <c r="D607">
        <v>0.7198</v>
      </c>
      <c r="E607">
        <v>0.83530000000000004</v>
      </c>
      <c r="F607">
        <v>0.85660000000000003</v>
      </c>
      <c r="G607">
        <v>0.76690000000000003</v>
      </c>
    </row>
    <row r="608" spans="2:7" x14ac:dyDescent="0.25">
      <c r="B608">
        <v>13</v>
      </c>
      <c r="C608">
        <v>0.54239999999999999</v>
      </c>
      <c r="D608">
        <v>0.63600000000000001</v>
      </c>
      <c r="E608">
        <v>0.27939999999999998</v>
      </c>
      <c r="F608">
        <v>0.30730000000000002</v>
      </c>
      <c r="G608">
        <v>0.46970000000000001</v>
      </c>
    </row>
    <row r="609" spans="1:5" x14ac:dyDescent="0.25">
      <c r="A609" t="s">
        <v>62</v>
      </c>
    </row>
    <row r="610" spans="1:5" x14ac:dyDescent="0.25">
      <c r="B610" t="s">
        <v>173</v>
      </c>
      <c r="C610" t="s">
        <v>111</v>
      </c>
      <c r="D610" t="s">
        <v>119</v>
      </c>
      <c r="E610" t="s">
        <v>121</v>
      </c>
    </row>
    <row r="613" spans="1:5" x14ac:dyDescent="0.25">
      <c r="B613" t="s">
        <v>128</v>
      </c>
      <c r="C613">
        <v>2017</v>
      </c>
    </row>
    <row r="614" spans="1:5" x14ac:dyDescent="0.25">
      <c r="B614" t="s">
        <v>166</v>
      </c>
    </row>
    <row r="616" spans="1:5" x14ac:dyDescent="0.25">
      <c r="B616">
        <v>3</v>
      </c>
      <c r="C616">
        <v>0.62150000000000005</v>
      </c>
    </row>
    <row r="617" spans="1:5" x14ac:dyDescent="0.25">
      <c r="B617">
        <v>4</v>
      </c>
      <c r="C617">
        <v>1</v>
      </c>
    </row>
    <row r="618" spans="1:5" x14ac:dyDescent="0.25">
      <c r="B618">
        <v>5</v>
      </c>
      <c r="C618">
        <v>0.4703</v>
      </c>
    </row>
    <row r="619" spans="1:5" x14ac:dyDescent="0.25">
      <c r="B619">
        <v>6</v>
      </c>
      <c r="C619">
        <v>0.28260000000000002</v>
      </c>
    </row>
    <row r="620" spans="1:5" x14ac:dyDescent="0.25">
      <c r="B620">
        <v>7</v>
      </c>
      <c r="C620">
        <v>0.35449999999999998</v>
      </c>
    </row>
    <row r="621" spans="1:5" x14ac:dyDescent="0.25">
      <c r="B621">
        <v>8</v>
      </c>
      <c r="C621">
        <v>0.255</v>
      </c>
    </row>
    <row r="622" spans="1:5" x14ac:dyDescent="0.25">
      <c r="B622">
        <v>9</v>
      </c>
      <c r="C622">
        <v>0.31840000000000002</v>
      </c>
    </row>
    <row r="623" spans="1:5" x14ac:dyDescent="0.25">
      <c r="B623">
        <v>10</v>
      </c>
      <c r="C623">
        <v>0.46560000000000001</v>
      </c>
    </row>
    <row r="624" spans="1:5" x14ac:dyDescent="0.25">
      <c r="B624">
        <v>11</v>
      </c>
      <c r="C624">
        <v>0.43709999999999999</v>
      </c>
    </row>
    <row r="625" spans="1:41" x14ac:dyDescent="0.25">
      <c r="B625">
        <v>12</v>
      </c>
      <c r="C625">
        <v>0.36899999999999999</v>
      </c>
    </row>
    <row r="626" spans="1:41" x14ac:dyDescent="0.25">
      <c r="B626">
        <v>13</v>
      </c>
      <c r="C626">
        <v>0.2213</v>
      </c>
    </row>
    <row r="627" spans="1:41" x14ac:dyDescent="0.25">
      <c r="A627" t="s">
        <v>62</v>
      </c>
      <c r="AJ627" s="14" t="s">
        <v>283</v>
      </c>
    </row>
    <row r="628" spans="1:41" x14ac:dyDescent="0.25">
      <c r="B628" s="5">
        <v>36892</v>
      </c>
      <c r="C628" t="s">
        <v>171</v>
      </c>
    </row>
    <row r="629" spans="1:41" ht="15.75" thickBot="1" x14ac:dyDescent="0.3">
      <c r="AH629" s="57" t="s">
        <v>272</v>
      </c>
    </row>
    <row r="630" spans="1:41" x14ac:dyDescent="0.25">
      <c r="AJ630" s="75" t="s">
        <v>273</v>
      </c>
      <c r="AM630" s="78"/>
      <c r="AN630" s="79" t="s">
        <v>280</v>
      </c>
      <c r="AO630" s="80"/>
    </row>
    <row r="631" spans="1:41" x14ac:dyDescent="0.25">
      <c r="B631" t="s">
        <v>128</v>
      </c>
      <c r="C631">
        <v>1987</v>
      </c>
      <c r="D631">
        <v>1988</v>
      </c>
      <c r="E631">
        <v>1989</v>
      </c>
      <c r="F631">
        <v>1990</v>
      </c>
      <c r="G631">
        <v>1991</v>
      </c>
      <c r="H631">
        <v>1992</v>
      </c>
      <c r="I631">
        <v>1993</v>
      </c>
      <c r="J631">
        <v>1994</v>
      </c>
      <c r="K631">
        <v>1995</v>
      </c>
      <c r="L631">
        <v>1996</v>
      </c>
      <c r="M631">
        <v>1997</v>
      </c>
      <c r="N631">
        <v>1998</v>
      </c>
      <c r="O631">
        <v>1999</v>
      </c>
      <c r="P631">
        <v>2000</v>
      </c>
      <c r="Q631">
        <v>2001</v>
      </c>
      <c r="R631">
        <v>2002</v>
      </c>
      <c r="S631">
        <v>2003</v>
      </c>
      <c r="T631">
        <v>2004</v>
      </c>
      <c r="U631">
        <v>2005</v>
      </c>
      <c r="V631">
        <v>2006</v>
      </c>
      <c r="W631">
        <v>2007</v>
      </c>
      <c r="X631">
        <v>2008</v>
      </c>
      <c r="Y631">
        <v>2009</v>
      </c>
      <c r="Z631">
        <v>2010</v>
      </c>
      <c r="AA631">
        <v>2011</v>
      </c>
      <c r="AB631">
        <v>2012</v>
      </c>
      <c r="AC631">
        <v>2013</v>
      </c>
      <c r="AD631">
        <v>2014</v>
      </c>
      <c r="AE631">
        <v>2015</v>
      </c>
      <c r="AF631">
        <v>2016</v>
      </c>
      <c r="AG631">
        <v>2017</v>
      </c>
      <c r="AH631">
        <v>2018</v>
      </c>
      <c r="AK631" t="s">
        <v>282</v>
      </c>
      <c r="AL631" t="s">
        <v>281</v>
      </c>
      <c r="AM631" s="81" t="s">
        <v>262</v>
      </c>
      <c r="AN631" s="82" t="s">
        <v>277</v>
      </c>
      <c r="AO631" s="83" t="s">
        <v>276</v>
      </c>
    </row>
    <row r="632" spans="1:41" x14ac:dyDescent="0.25">
      <c r="B632">
        <v>3</v>
      </c>
      <c r="C632">
        <v>89011</v>
      </c>
      <c r="D632">
        <v>42546</v>
      </c>
      <c r="E632">
        <v>58153</v>
      </c>
      <c r="F632">
        <v>38205</v>
      </c>
      <c r="G632">
        <v>113475</v>
      </c>
      <c r="H632">
        <v>152900</v>
      </c>
      <c r="I632">
        <v>92139</v>
      </c>
      <c r="J632">
        <v>92692</v>
      </c>
      <c r="K632">
        <v>26353</v>
      </c>
      <c r="L632">
        <v>25214</v>
      </c>
      <c r="M632">
        <v>101208</v>
      </c>
      <c r="N632">
        <v>42947</v>
      </c>
      <c r="O632">
        <v>75714</v>
      </c>
      <c r="P632">
        <v>62237</v>
      </c>
      <c r="Q632">
        <v>65172</v>
      </c>
      <c r="R632">
        <v>234616</v>
      </c>
      <c r="S632">
        <v>167929</v>
      </c>
      <c r="T632">
        <v>99160</v>
      </c>
      <c r="U632">
        <v>168940</v>
      </c>
      <c r="V632">
        <v>139562</v>
      </c>
      <c r="W632">
        <v>103945</v>
      </c>
      <c r="X632">
        <v>92382</v>
      </c>
      <c r="Y632">
        <v>87029</v>
      </c>
      <c r="Z632">
        <v>89762</v>
      </c>
      <c r="AA632">
        <v>105073</v>
      </c>
      <c r="AB632">
        <v>90789</v>
      </c>
      <c r="AC632">
        <v>84807</v>
      </c>
      <c r="AD632">
        <v>49436</v>
      </c>
      <c r="AE632">
        <v>40323</v>
      </c>
      <c r="AF632">
        <v>28907</v>
      </c>
      <c r="AG632">
        <v>5692</v>
      </c>
      <c r="AH632" s="74">
        <f t="shared" ref="AH632:AH642" si="20">AH441*AH161</f>
        <v>98704</v>
      </c>
      <c r="AK632">
        <f>2018-B632</f>
        <v>2015</v>
      </c>
      <c r="AL632">
        <f t="shared" ref="AL632:AL642" si="21">100*AH632/(AH$643*1000)</f>
        <v>29.616419923627962</v>
      </c>
      <c r="AM632" s="31">
        <v>2014</v>
      </c>
      <c r="AN632" s="17"/>
      <c r="AO632" s="32">
        <v>0</v>
      </c>
    </row>
    <row r="633" spans="1:41" x14ac:dyDescent="0.25">
      <c r="B633">
        <v>4</v>
      </c>
      <c r="C633">
        <v>197793</v>
      </c>
      <c r="D633">
        <v>105288</v>
      </c>
      <c r="E633">
        <v>49581</v>
      </c>
      <c r="F633">
        <v>75501</v>
      </c>
      <c r="G633">
        <v>48513</v>
      </c>
      <c r="H633">
        <v>128501</v>
      </c>
      <c r="I633">
        <v>178226</v>
      </c>
      <c r="J633">
        <v>105800</v>
      </c>
      <c r="K633">
        <v>91162</v>
      </c>
      <c r="L633">
        <v>27465</v>
      </c>
      <c r="M633">
        <v>28451</v>
      </c>
      <c r="N633">
        <v>122426</v>
      </c>
      <c r="O633">
        <v>50367</v>
      </c>
      <c r="P633">
        <v>96905</v>
      </c>
      <c r="Q633">
        <v>64155</v>
      </c>
      <c r="R633">
        <v>81036</v>
      </c>
      <c r="S633">
        <v>234685</v>
      </c>
      <c r="T633">
        <v>164716</v>
      </c>
      <c r="U633">
        <v>121405</v>
      </c>
      <c r="V633">
        <v>204608</v>
      </c>
      <c r="W633">
        <v>122238</v>
      </c>
      <c r="X633">
        <v>118342</v>
      </c>
      <c r="Y633">
        <v>105112</v>
      </c>
      <c r="Z633">
        <v>84842</v>
      </c>
      <c r="AA633">
        <v>78639</v>
      </c>
      <c r="AB633">
        <v>118250</v>
      </c>
      <c r="AC633">
        <v>90878</v>
      </c>
      <c r="AD633">
        <v>97676</v>
      </c>
      <c r="AE633">
        <v>54302</v>
      </c>
      <c r="AF633">
        <v>42110</v>
      </c>
      <c r="AG633">
        <v>30059</v>
      </c>
      <c r="AH633" s="74">
        <f t="shared" si="20"/>
        <v>5354.5680000000002</v>
      </c>
      <c r="AK633">
        <f t="shared" ref="AK633:AK642" si="22">2018-B633</f>
        <v>2014</v>
      </c>
      <c r="AL633">
        <f t="shared" si="21"/>
        <v>1.6066535742991239</v>
      </c>
      <c r="AM633" s="81">
        <f t="shared" ref="AM633:AM643" si="23">2017-B632</f>
        <v>2014</v>
      </c>
      <c r="AN633" s="82">
        <f t="shared" ref="AN633:AN643" si="24">AM778</f>
        <v>1005.312</v>
      </c>
      <c r="AO633" s="83">
        <f t="shared" ref="AO633:AO643" si="25">100*AN633/AM$789</f>
        <v>2.8789049604432346</v>
      </c>
    </row>
    <row r="634" spans="1:41" x14ac:dyDescent="0.25">
      <c r="B634">
        <v>5</v>
      </c>
      <c r="C634">
        <v>72160</v>
      </c>
      <c r="D634">
        <v>203741</v>
      </c>
      <c r="E634">
        <v>96386</v>
      </c>
      <c r="F634">
        <v>47155</v>
      </c>
      <c r="G634">
        <v>67899</v>
      </c>
      <c r="H634">
        <v>43924</v>
      </c>
      <c r="I634">
        <v>121910</v>
      </c>
      <c r="J634">
        <v>147114</v>
      </c>
      <c r="K634">
        <v>88509</v>
      </c>
      <c r="L634">
        <v>67973</v>
      </c>
      <c r="M634">
        <v>25558</v>
      </c>
      <c r="N634">
        <v>25271</v>
      </c>
      <c r="O634">
        <v>100735</v>
      </c>
      <c r="P634">
        <v>45944</v>
      </c>
      <c r="Q634">
        <v>67077</v>
      </c>
      <c r="R634">
        <v>48848</v>
      </c>
      <c r="S634">
        <v>64191</v>
      </c>
      <c r="T634">
        <v>211351</v>
      </c>
      <c r="U634">
        <v>148626</v>
      </c>
      <c r="V634">
        <v>118453</v>
      </c>
      <c r="W634">
        <v>143260</v>
      </c>
      <c r="X634">
        <v>116792</v>
      </c>
      <c r="Y634">
        <v>102816</v>
      </c>
      <c r="Z634">
        <v>88213</v>
      </c>
      <c r="AA634">
        <v>68271</v>
      </c>
      <c r="AB634">
        <v>63791</v>
      </c>
      <c r="AC634">
        <v>95834</v>
      </c>
      <c r="AD634">
        <v>92709</v>
      </c>
      <c r="AE634">
        <v>79937</v>
      </c>
      <c r="AF634">
        <v>47473</v>
      </c>
      <c r="AG634">
        <v>37419</v>
      </c>
      <c r="AH634" s="74">
        <f t="shared" si="20"/>
        <v>21229.11</v>
      </c>
      <c r="AK634">
        <f t="shared" si="22"/>
        <v>2013</v>
      </c>
      <c r="AL634">
        <f t="shared" si="21"/>
        <v>6.3698556934358237</v>
      </c>
      <c r="AM634" s="81">
        <f t="shared" si="23"/>
        <v>2013</v>
      </c>
      <c r="AN634" s="82">
        <f t="shared" si="24"/>
        <v>8027.46</v>
      </c>
      <c r="AO634" s="83">
        <f t="shared" si="25"/>
        <v>22.98818119525048</v>
      </c>
    </row>
    <row r="635" spans="1:41" x14ac:dyDescent="0.25">
      <c r="B635">
        <v>6</v>
      </c>
      <c r="C635">
        <v>23519</v>
      </c>
      <c r="D635">
        <v>58223</v>
      </c>
      <c r="E635">
        <v>176689</v>
      </c>
      <c r="F635">
        <v>76343</v>
      </c>
      <c r="G635">
        <v>37479</v>
      </c>
      <c r="H635">
        <v>49964</v>
      </c>
      <c r="I635">
        <v>38750</v>
      </c>
      <c r="J635">
        <v>98042</v>
      </c>
      <c r="K635">
        <v>111742</v>
      </c>
      <c r="L635">
        <v>64834</v>
      </c>
      <c r="M635">
        <v>56058</v>
      </c>
      <c r="N635">
        <v>19615</v>
      </c>
      <c r="O635">
        <v>19979</v>
      </c>
      <c r="P635">
        <v>74468</v>
      </c>
      <c r="Q635">
        <v>31000</v>
      </c>
      <c r="R635">
        <v>44821</v>
      </c>
      <c r="S635">
        <v>33294</v>
      </c>
      <c r="T635">
        <v>55576</v>
      </c>
      <c r="U635">
        <v>164453</v>
      </c>
      <c r="V635">
        <v>116408</v>
      </c>
      <c r="W635">
        <v>92782</v>
      </c>
      <c r="X635">
        <v>110204</v>
      </c>
      <c r="Y635">
        <v>93814</v>
      </c>
      <c r="Z635">
        <v>81235</v>
      </c>
      <c r="AA635">
        <v>68358</v>
      </c>
      <c r="AB635">
        <v>50930</v>
      </c>
      <c r="AC635">
        <v>46816</v>
      </c>
      <c r="AD635">
        <v>87719</v>
      </c>
      <c r="AE635">
        <v>72724</v>
      </c>
      <c r="AF635">
        <v>64288</v>
      </c>
      <c r="AG635">
        <v>37717</v>
      </c>
      <c r="AH635" s="74">
        <f t="shared" si="20"/>
        <v>30295.348999999998</v>
      </c>
      <c r="AK635">
        <f t="shared" si="22"/>
        <v>2012</v>
      </c>
      <c r="AL635">
        <f t="shared" si="21"/>
        <v>9.0902068580489388</v>
      </c>
      <c r="AM635" s="81">
        <f t="shared" si="23"/>
        <v>2012</v>
      </c>
      <c r="AN635" s="82">
        <f t="shared" si="24"/>
        <v>5089.7530000000006</v>
      </c>
      <c r="AO635" s="83">
        <f t="shared" si="25"/>
        <v>14.575490155425218</v>
      </c>
    </row>
    <row r="636" spans="1:41" x14ac:dyDescent="0.25">
      <c r="B636">
        <v>7</v>
      </c>
      <c r="C636">
        <v>21017</v>
      </c>
      <c r="D636">
        <v>16983</v>
      </c>
      <c r="E636">
        <v>37324</v>
      </c>
      <c r="F636">
        <v>123600</v>
      </c>
      <c r="G636">
        <v>51543</v>
      </c>
      <c r="H636">
        <v>29332</v>
      </c>
      <c r="I636">
        <v>35661</v>
      </c>
      <c r="J636">
        <v>30402</v>
      </c>
      <c r="K636">
        <v>72542</v>
      </c>
      <c r="L636">
        <v>75581</v>
      </c>
      <c r="M636">
        <v>48608</v>
      </c>
      <c r="N636">
        <v>44263</v>
      </c>
      <c r="O636">
        <v>17360</v>
      </c>
      <c r="P636">
        <v>16960</v>
      </c>
      <c r="Q636">
        <v>47518</v>
      </c>
      <c r="R636">
        <v>22111</v>
      </c>
      <c r="S636">
        <v>26458</v>
      </c>
      <c r="T636">
        <v>28137</v>
      </c>
      <c r="U636">
        <v>42070</v>
      </c>
      <c r="V636">
        <v>126010</v>
      </c>
      <c r="W636">
        <v>87899</v>
      </c>
      <c r="X636">
        <v>80226</v>
      </c>
      <c r="Y636">
        <v>76144</v>
      </c>
      <c r="Z636">
        <v>72943</v>
      </c>
      <c r="AA636">
        <v>62279</v>
      </c>
      <c r="AB636">
        <v>48707</v>
      </c>
      <c r="AC636">
        <v>36143</v>
      </c>
      <c r="AD636">
        <v>40941</v>
      </c>
      <c r="AE636">
        <v>60393</v>
      </c>
      <c r="AF636">
        <v>57569</v>
      </c>
      <c r="AG636">
        <v>49303</v>
      </c>
      <c r="AH636" s="74">
        <f t="shared" si="20"/>
        <v>30507.52</v>
      </c>
      <c r="AK636">
        <f t="shared" si="22"/>
        <v>2011</v>
      </c>
      <c r="AL636">
        <f t="shared" si="21"/>
        <v>9.1538693786318532</v>
      </c>
      <c r="AM636" s="81">
        <f t="shared" si="23"/>
        <v>2011</v>
      </c>
      <c r="AN636" s="82">
        <f t="shared" si="24"/>
        <v>3102.4169999999999</v>
      </c>
      <c r="AO636" s="83">
        <f t="shared" si="25"/>
        <v>8.8843699176608055</v>
      </c>
    </row>
    <row r="637" spans="1:41" x14ac:dyDescent="0.25">
      <c r="B637">
        <v>8</v>
      </c>
      <c r="C637">
        <v>34925</v>
      </c>
      <c r="D637">
        <v>13982</v>
      </c>
      <c r="E637">
        <v>9876</v>
      </c>
      <c r="F637">
        <v>23061</v>
      </c>
      <c r="G637">
        <v>74026</v>
      </c>
      <c r="H637">
        <v>35873</v>
      </c>
      <c r="I637">
        <v>20510</v>
      </c>
      <c r="J637">
        <v>24145</v>
      </c>
      <c r="K637">
        <v>21827</v>
      </c>
      <c r="L637">
        <v>45430</v>
      </c>
      <c r="M637">
        <v>50679</v>
      </c>
      <c r="N637">
        <v>37139</v>
      </c>
      <c r="O637">
        <v>31188</v>
      </c>
      <c r="P637">
        <v>13891</v>
      </c>
      <c r="Q637">
        <v>11750</v>
      </c>
      <c r="R637">
        <v>31086</v>
      </c>
      <c r="S637">
        <v>13168</v>
      </c>
      <c r="T637">
        <v>19969</v>
      </c>
      <c r="U637">
        <v>21964</v>
      </c>
      <c r="V637">
        <v>34436</v>
      </c>
      <c r="W637">
        <v>92042</v>
      </c>
      <c r="X637">
        <v>63687</v>
      </c>
      <c r="Y637">
        <v>58634</v>
      </c>
      <c r="Z637">
        <v>56729</v>
      </c>
      <c r="AA637">
        <v>57678</v>
      </c>
      <c r="AB637">
        <v>43143</v>
      </c>
      <c r="AC637">
        <v>30059</v>
      </c>
      <c r="AD637">
        <v>29048</v>
      </c>
      <c r="AE637">
        <v>26429</v>
      </c>
      <c r="AF637">
        <v>44949</v>
      </c>
      <c r="AG637">
        <v>46803</v>
      </c>
      <c r="AH637" s="74">
        <f t="shared" si="20"/>
        <v>38047.29</v>
      </c>
      <c r="AK637">
        <f t="shared" si="22"/>
        <v>2010</v>
      </c>
      <c r="AL637">
        <f t="shared" si="21"/>
        <v>11.416199116510485</v>
      </c>
      <c r="AM637" s="81">
        <f t="shared" si="23"/>
        <v>2010</v>
      </c>
      <c r="AN637" s="82">
        <f t="shared" si="24"/>
        <v>5023.9440000000004</v>
      </c>
      <c r="AO637" s="83">
        <f t="shared" si="25"/>
        <v>14.387033381267733</v>
      </c>
    </row>
    <row r="638" spans="1:41" x14ac:dyDescent="0.25">
      <c r="B638">
        <v>9</v>
      </c>
      <c r="C638">
        <v>14453</v>
      </c>
      <c r="D638">
        <v>17864</v>
      </c>
      <c r="E638">
        <v>6971</v>
      </c>
      <c r="F638">
        <v>6254</v>
      </c>
      <c r="G638">
        <v>12849</v>
      </c>
      <c r="H638">
        <v>39382</v>
      </c>
      <c r="I638">
        <v>22541</v>
      </c>
      <c r="J638">
        <v>14784</v>
      </c>
      <c r="K638">
        <v>16596</v>
      </c>
      <c r="L638">
        <v>13171</v>
      </c>
      <c r="M638">
        <v>32686</v>
      </c>
      <c r="N638">
        <v>38111</v>
      </c>
      <c r="O638">
        <v>26817</v>
      </c>
      <c r="P638">
        <v>22113</v>
      </c>
      <c r="Q638">
        <v>10021</v>
      </c>
      <c r="R638">
        <v>8134</v>
      </c>
      <c r="S638">
        <v>15056</v>
      </c>
      <c r="T638">
        <v>8761</v>
      </c>
      <c r="U638">
        <v>15316</v>
      </c>
      <c r="V638">
        <v>17408</v>
      </c>
      <c r="W638">
        <v>24568</v>
      </c>
      <c r="X638">
        <v>65927</v>
      </c>
      <c r="Y638">
        <v>41538</v>
      </c>
      <c r="Z638">
        <v>45376</v>
      </c>
      <c r="AA638">
        <v>42157</v>
      </c>
      <c r="AB638">
        <v>41281</v>
      </c>
      <c r="AC638">
        <v>27074</v>
      </c>
      <c r="AD638">
        <v>22178</v>
      </c>
      <c r="AE638">
        <v>19093</v>
      </c>
      <c r="AF638">
        <v>20571</v>
      </c>
      <c r="AG638">
        <v>34086</v>
      </c>
      <c r="AH638" s="74">
        <f t="shared" si="20"/>
        <v>37056.25</v>
      </c>
      <c r="AK638">
        <f t="shared" si="22"/>
        <v>2009</v>
      </c>
      <c r="AL638">
        <f t="shared" si="21"/>
        <v>11.118834705735722</v>
      </c>
      <c r="AM638" s="81">
        <f t="shared" si="23"/>
        <v>2009</v>
      </c>
      <c r="AN638" s="82">
        <f t="shared" si="24"/>
        <v>3486.0430000000001</v>
      </c>
      <c r="AO638" s="83">
        <f t="shared" si="25"/>
        <v>9.9829570173422919</v>
      </c>
    </row>
    <row r="639" spans="1:41" x14ac:dyDescent="0.25">
      <c r="B639">
        <v>10</v>
      </c>
      <c r="C639">
        <v>13540</v>
      </c>
      <c r="D639">
        <v>8549</v>
      </c>
      <c r="E639">
        <v>6345</v>
      </c>
      <c r="F639">
        <v>4391</v>
      </c>
      <c r="G639">
        <v>3305</v>
      </c>
      <c r="H639">
        <v>9385</v>
      </c>
      <c r="I639">
        <v>20636</v>
      </c>
      <c r="J639">
        <v>14270</v>
      </c>
      <c r="K639">
        <v>7983</v>
      </c>
      <c r="L639">
        <v>9715</v>
      </c>
      <c r="M639">
        <v>8060</v>
      </c>
      <c r="N639">
        <v>22829</v>
      </c>
      <c r="O639">
        <v>25079</v>
      </c>
      <c r="P639">
        <v>19942</v>
      </c>
      <c r="Q639">
        <v>14019</v>
      </c>
      <c r="R639">
        <v>7220</v>
      </c>
      <c r="S639">
        <v>3842</v>
      </c>
      <c r="T639">
        <v>10709</v>
      </c>
      <c r="U639">
        <v>5776</v>
      </c>
      <c r="V639">
        <v>12042</v>
      </c>
      <c r="W639">
        <v>13330</v>
      </c>
      <c r="X639">
        <v>17000</v>
      </c>
      <c r="Y639">
        <v>44766</v>
      </c>
      <c r="Z639">
        <v>31226</v>
      </c>
      <c r="AA639">
        <v>34737</v>
      </c>
      <c r="AB639">
        <v>27527</v>
      </c>
      <c r="AC639">
        <v>27264</v>
      </c>
      <c r="AD639">
        <v>17921</v>
      </c>
      <c r="AE639">
        <v>12573</v>
      </c>
      <c r="AF639">
        <v>14208</v>
      </c>
      <c r="AG639">
        <v>15927</v>
      </c>
      <c r="AH639" s="74">
        <f t="shared" si="20"/>
        <v>25577.313999999998</v>
      </c>
      <c r="AK639">
        <f t="shared" si="22"/>
        <v>2008</v>
      </c>
      <c r="AL639">
        <f t="shared" si="21"/>
        <v>7.6745468465562521</v>
      </c>
      <c r="AM639" s="81">
        <f t="shared" si="23"/>
        <v>2008</v>
      </c>
      <c r="AN639" s="82">
        <f t="shared" si="24"/>
        <v>3090.5</v>
      </c>
      <c r="AO639" s="83">
        <f t="shared" si="25"/>
        <v>8.850243287904469</v>
      </c>
    </row>
    <row r="640" spans="1:41" x14ac:dyDescent="0.25">
      <c r="B640">
        <v>11</v>
      </c>
      <c r="C640">
        <v>9982</v>
      </c>
      <c r="D640">
        <v>7459</v>
      </c>
      <c r="E640">
        <v>3757</v>
      </c>
      <c r="F640">
        <v>3406</v>
      </c>
      <c r="G640">
        <v>2705</v>
      </c>
      <c r="H640">
        <v>1858</v>
      </c>
      <c r="I640">
        <v>5001</v>
      </c>
      <c r="J640">
        <v>13688</v>
      </c>
      <c r="K640">
        <v>7665</v>
      </c>
      <c r="L640">
        <v>3892</v>
      </c>
      <c r="M640">
        <v>6126</v>
      </c>
      <c r="N640">
        <v>4675</v>
      </c>
      <c r="O640">
        <v>16457</v>
      </c>
      <c r="P640">
        <v>17058</v>
      </c>
      <c r="Q640">
        <v>14770</v>
      </c>
      <c r="R640">
        <v>9595</v>
      </c>
      <c r="S640">
        <v>4305</v>
      </c>
      <c r="T640">
        <v>3120</v>
      </c>
      <c r="U640">
        <v>7346</v>
      </c>
      <c r="V640">
        <v>4450</v>
      </c>
      <c r="W640">
        <v>8499</v>
      </c>
      <c r="X640">
        <v>8981</v>
      </c>
      <c r="Y640">
        <v>9871</v>
      </c>
      <c r="Z640">
        <v>33985</v>
      </c>
      <c r="AA640">
        <v>23834</v>
      </c>
      <c r="AB640">
        <v>24426</v>
      </c>
      <c r="AC640">
        <v>16565</v>
      </c>
      <c r="AD640">
        <v>19541</v>
      </c>
      <c r="AE640">
        <v>11522</v>
      </c>
      <c r="AF640">
        <v>8869</v>
      </c>
      <c r="AG640">
        <v>10705</v>
      </c>
      <c r="AH640" s="74">
        <f t="shared" si="20"/>
        <v>11320.482</v>
      </c>
      <c r="AK640">
        <f t="shared" si="22"/>
        <v>2007</v>
      </c>
      <c r="AL640">
        <f t="shared" si="21"/>
        <v>3.3967432793997374</v>
      </c>
      <c r="AM640" s="81">
        <f t="shared" si="23"/>
        <v>2007</v>
      </c>
      <c r="AN640" s="82">
        <f t="shared" si="24"/>
        <v>2083.0920000000001</v>
      </c>
      <c r="AO640" s="83">
        <f t="shared" si="25"/>
        <v>5.965336026884807</v>
      </c>
    </row>
    <row r="641" spans="2:41" x14ac:dyDescent="0.25">
      <c r="B641">
        <v>12</v>
      </c>
      <c r="C641">
        <v>13705</v>
      </c>
      <c r="D641">
        <v>5289</v>
      </c>
      <c r="E641">
        <v>3689</v>
      </c>
      <c r="F641">
        <v>1737</v>
      </c>
      <c r="G641">
        <v>1960</v>
      </c>
      <c r="H641">
        <v>1767</v>
      </c>
      <c r="I641">
        <v>1158</v>
      </c>
      <c r="J641">
        <v>3000</v>
      </c>
      <c r="K641">
        <v>7340</v>
      </c>
      <c r="L641">
        <v>3159</v>
      </c>
      <c r="M641">
        <v>1638</v>
      </c>
      <c r="N641">
        <v>4913</v>
      </c>
      <c r="O641">
        <v>3502</v>
      </c>
      <c r="P641">
        <v>11876</v>
      </c>
      <c r="Q641">
        <v>11497</v>
      </c>
      <c r="R641">
        <v>10532</v>
      </c>
      <c r="S641">
        <v>6202</v>
      </c>
      <c r="T641">
        <v>2837</v>
      </c>
      <c r="U641">
        <v>1666</v>
      </c>
      <c r="V641">
        <v>5555</v>
      </c>
      <c r="W641">
        <v>3054</v>
      </c>
      <c r="X641">
        <v>6052</v>
      </c>
      <c r="Y641">
        <v>5356</v>
      </c>
      <c r="Z641">
        <v>7365</v>
      </c>
      <c r="AA641">
        <v>25902</v>
      </c>
      <c r="AB641">
        <v>16977</v>
      </c>
      <c r="AC641">
        <v>13734</v>
      </c>
      <c r="AD641">
        <v>9576</v>
      </c>
      <c r="AE641">
        <v>11365</v>
      </c>
      <c r="AF641">
        <v>7890</v>
      </c>
      <c r="AG641">
        <v>6157</v>
      </c>
      <c r="AH641" s="74">
        <f t="shared" si="20"/>
        <v>7073.4859999999999</v>
      </c>
      <c r="AK641">
        <f t="shared" si="22"/>
        <v>2006</v>
      </c>
      <c r="AL641">
        <f t="shared" si="21"/>
        <v>2.1224198786260278</v>
      </c>
      <c r="AM641" s="81">
        <f t="shared" si="23"/>
        <v>2006</v>
      </c>
      <c r="AN641" s="82">
        <f t="shared" si="24"/>
        <v>1278.0240000000001</v>
      </c>
      <c r="AO641" s="83">
        <f t="shared" si="25"/>
        <v>3.6598684121601104</v>
      </c>
    </row>
    <row r="642" spans="2:41" x14ac:dyDescent="0.25">
      <c r="B642">
        <v>13</v>
      </c>
      <c r="C642">
        <v>14265</v>
      </c>
      <c r="D642">
        <v>14909</v>
      </c>
      <c r="E642">
        <v>10467</v>
      </c>
      <c r="F642">
        <v>10029</v>
      </c>
      <c r="G642">
        <v>9894</v>
      </c>
      <c r="H642">
        <v>9484</v>
      </c>
      <c r="I642">
        <v>9208</v>
      </c>
      <c r="J642">
        <v>9397</v>
      </c>
      <c r="K642">
        <v>10019</v>
      </c>
      <c r="L642">
        <v>11066</v>
      </c>
      <c r="M642">
        <v>8797</v>
      </c>
      <c r="N642">
        <v>4161</v>
      </c>
      <c r="O642">
        <v>5416</v>
      </c>
      <c r="P642">
        <v>5007</v>
      </c>
      <c r="Q642">
        <v>10683</v>
      </c>
      <c r="R642">
        <v>14511</v>
      </c>
      <c r="S642">
        <v>10249</v>
      </c>
      <c r="T642">
        <v>11781</v>
      </c>
      <c r="U642">
        <v>9664</v>
      </c>
      <c r="V642">
        <v>8804</v>
      </c>
      <c r="W642">
        <v>9830</v>
      </c>
      <c r="X642">
        <v>8477</v>
      </c>
      <c r="Y642">
        <v>9212</v>
      </c>
      <c r="Z642">
        <v>10794</v>
      </c>
      <c r="AA642">
        <v>13629</v>
      </c>
      <c r="AB642">
        <v>27440</v>
      </c>
      <c r="AC642">
        <v>30024</v>
      </c>
      <c r="AD642">
        <v>30274</v>
      </c>
      <c r="AE642">
        <v>29471</v>
      </c>
      <c r="AF642">
        <v>33142</v>
      </c>
      <c r="AG642">
        <v>31642</v>
      </c>
      <c r="AH642" s="74">
        <f t="shared" si="20"/>
        <v>28109.214</v>
      </c>
      <c r="AK642">
        <f t="shared" si="22"/>
        <v>2005</v>
      </c>
      <c r="AL642">
        <f t="shared" si="21"/>
        <v>8.4342507451280788</v>
      </c>
      <c r="AM642" s="81">
        <f t="shared" si="23"/>
        <v>2005</v>
      </c>
      <c r="AN642" s="82">
        <f t="shared" si="24"/>
        <v>620.54399999999998</v>
      </c>
      <c r="AO642" s="83">
        <f t="shared" si="25"/>
        <v>1.777047523329361</v>
      </c>
    </row>
    <row r="643" spans="2:41" x14ac:dyDescent="0.25">
      <c r="B643" s="70" t="s">
        <v>211</v>
      </c>
      <c r="C643" s="71">
        <f>SUM(C632:C642)/1000</f>
        <v>504.37</v>
      </c>
      <c r="D643" s="71">
        <f t="shared" ref="D643:AH643" si="26">SUM(D632:D642)/1000</f>
        <v>494.83300000000003</v>
      </c>
      <c r="E643" s="71">
        <f t="shared" si="26"/>
        <v>459.238</v>
      </c>
      <c r="F643" s="71">
        <f t="shared" si="26"/>
        <v>409.68200000000002</v>
      </c>
      <c r="G643" s="71">
        <f t="shared" si="26"/>
        <v>423.64800000000002</v>
      </c>
      <c r="H643" s="71">
        <f t="shared" si="26"/>
        <v>502.37</v>
      </c>
      <c r="I643" s="71">
        <f t="shared" si="26"/>
        <v>545.74</v>
      </c>
      <c r="J643" s="71">
        <f t="shared" si="26"/>
        <v>553.33399999999995</v>
      </c>
      <c r="K643" s="71">
        <f t="shared" si="26"/>
        <v>461.738</v>
      </c>
      <c r="L643" s="71">
        <f t="shared" si="26"/>
        <v>347.5</v>
      </c>
      <c r="M643" s="71">
        <f t="shared" si="26"/>
        <v>367.86900000000003</v>
      </c>
      <c r="N643" s="71">
        <f t="shared" si="26"/>
        <v>366.35</v>
      </c>
      <c r="O643" s="71">
        <f t="shared" si="26"/>
        <v>372.61399999999998</v>
      </c>
      <c r="P643" s="71">
        <f t="shared" si="26"/>
        <v>386.40100000000001</v>
      </c>
      <c r="Q643" s="71">
        <f t="shared" si="26"/>
        <v>347.66199999999998</v>
      </c>
      <c r="R643" s="71">
        <f t="shared" si="26"/>
        <v>512.51</v>
      </c>
      <c r="S643" s="71">
        <f t="shared" si="26"/>
        <v>579.37900000000002</v>
      </c>
      <c r="T643" s="71">
        <f t="shared" si="26"/>
        <v>616.11699999999996</v>
      </c>
      <c r="U643" s="71">
        <f t="shared" si="26"/>
        <v>707.226</v>
      </c>
      <c r="V643" s="71">
        <f t="shared" si="26"/>
        <v>787.73599999999999</v>
      </c>
      <c r="W643" s="71">
        <f t="shared" si="26"/>
        <v>701.447</v>
      </c>
      <c r="X643" s="71">
        <f t="shared" si="26"/>
        <v>688.07</v>
      </c>
      <c r="Y643" s="71">
        <f t="shared" si="26"/>
        <v>634.29200000000003</v>
      </c>
      <c r="Z643" s="71">
        <f t="shared" si="26"/>
        <v>602.47</v>
      </c>
      <c r="AA643" s="71">
        <f t="shared" si="26"/>
        <v>580.55700000000002</v>
      </c>
      <c r="AB643" s="71">
        <f t="shared" si="26"/>
        <v>553.26099999999997</v>
      </c>
      <c r="AC643" s="71">
        <f t="shared" si="26"/>
        <v>499.19799999999998</v>
      </c>
      <c r="AD643" s="71">
        <f t="shared" si="26"/>
        <v>497.01900000000001</v>
      </c>
      <c r="AE643" s="71">
        <f t="shared" si="26"/>
        <v>418.13200000000001</v>
      </c>
      <c r="AF643" s="71">
        <f t="shared" si="26"/>
        <v>369.976</v>
      </c>
      <c r="AG643" s="71">
        <f t="shared" si="26"/>
        <v>305.51</v>
      </c>
      <c r="AH643" s="71">
        <f t="shared" si="26"/>
        <v>333.27458300000001</v>
      </c>
      <c r="AJ643" s="76">
        <f>AH643*EXP(-0.05)</f>
        <v>317.02058978780548</v>
      </c>
      <c r="AM643" s="81">
        <f t="shared" si="23"/>
        <v>2004</v>
      </c>
      <c r="AN643" s="82">
        <f t="shared" si="24"/>
        <v>2112.855</v>
      </c>
      <c r="AO643" s="83">
        <f t="shared" si="25"/>
        <v>6.050568122331466</v>
      </c>
    </row>
    <row r="644" spans="2:41" ht="15.75" thickBot="1" x14ac:dyDescent="0.3">
      <c r="B644" s="72" t="s">
        <v>274</v>
      </c>
      <c r="C644" s="73">
        <f>SUM(C633:C642)/1000</f>
        <v>415.35899999999998</v>
      </c>
      <c r="D644" s="73">
        <f t="shared" ref="D644:AH644" si="27">SUM(D633:D642)/1000</f>
        <v>452.28699999999998</v>
      </c>
      <c r="E644" s="73">
        <f t="shared" si="27"/>
        <v>401.08499999999998</v>
      </c>
      <c r="F644" s="73">
        <f t="shared" si="27"/>
        <v>371.47699999999998</v>
      </c>
      <c r="G644" s="73">
        <f t="shared" si="27"/>
        <v>310.173</v>
      </c>
      <c r="H644" s="73">
        <f t="shared" si="27"/>
        <v>349.47</v>
      </c>
      <c r="I644" s="73">
        <f t="shared" si="27"/>
        <v>453.601</v>
      </c>
      <c r="J644" s="73">
        <f t="shared" si="27"/>
        <v>460.642</v>
      </c>
      <c r="K644" s="73">
        <f t="shared" si="27"/>
        <v>435.38499999999999</v>
      </c>
      <c r="L644" s="73">
        <f t="shared" si="27"/>
        <v>322.286</v>
      </c>
      <c r="M644" s="73">
        <f t="shared" si="27"/>
        <v>266.661</v>
      </c>
      <c r="N644" s="73">
        <f t="shared" si="27"/>
        <v>323.40300000000002</v>
      </c>
      <c r="O644" s="73">
        <f t="shared" si="27"/>
        <v>296.89999999999998</v>
      </c>
      <c r="P644" s="73">
        <f t="shared" si="27"/>
        <v>324.16399999999999</v>
      </c>
      <c r="Q644" s="73">
        <f t="shared" si="27"/>
        <v>282.49</v>
      </c>
      <c r="R644" s="73">
        <f t="shared" si="27"/>
        <v>277.89400000000001</v>
      </c>
      <c r="S644" s="73">
        <f t="shared" si="27"/>
        <v>411.45</v>
      </c>
      <c r="T644" s="73">
        <f t="shared" si="27"/>
        <v>516.95699999999999</v>
      </c>
      <c r="U644" s="73">
        <f t="shared" si="27"/>
        <v>538.28599999999994</v>
      </c>
      <c r="V644" s="73">
        <f t="shared" si="27"/>
        <v>648.17399999999998</v>
      </c>
      <c r="W644" s="73">
        <f t="shared" si="27"/>
        <v>597.50199999999995</v>
      </c>
      <c r="X644" s="73">
        <f t="shared" si="27"/>
        <v>595.68799999999999</v>
      </c>
      <c r="Y644" s="73">
        <f t="shared" si="27"/>
        <v>547.26300000000003</v>
      </c>
      <c r="Z644" s="73">
        <f t="shared" si="27"/>
        <v>512.70799999999997</v>
      </c>
      <c r="AA644" s="73">
        <f t="shared" si="27"/>
        <v>475.48399999999998</v>
      </c>
      <c r="AB644" s="73">
        <f t="shared" si="27"/>
        <v>462.47199999999998</v>
      </c>
      <c r="AC644" s="73">
        <f t="shared" si="27"/>
        <v>414.39100000000002</v>
      </c>
      <c r="AD644" s="73">
        <f t="shared" si="27"/>
        <v>447.58300000000003</v>
      </c>
      <c r="AE644" s="73">
        <f t="shared" si="27"/>
        <v>377.80900000000003</v>
      </c>
      <c r="AF644" s="73">
        <f t="shared" si="27"/>
        <v>341.06900000000002</v>
      </c>
      <c r="AG644" s="73">
        <f t="shared" si="27"/>
        <v>299.81799999999998</v>
      </c>
      <c r="AH644" s="73">
        <f t="shared" si="27"/>
        <v>234.570583</v>
      </c>
      <c r="AJ644" s="76">
        <f>AH644*EXP(-0.05)</f>
        <v>223.13044067188696</v>
      </c>
      <c r="AM644" s="84">
        <f>SUM(AL632:AL642)</f>
        <v>100.00000000000003</v>
      </c>
      <c r="AN644" s="85">
        <f t="shared" ref="AN644:AO644" si="28">SUM(AN633:AN643)</f>
        <v>34919.94400000001</v>
      </c>
      <c r="AO644" s="86">
        <f t="shared" si="28"/>
        <v>99.999999999999986</v>
      </c>
    </row>
    <row r="645" spans="2:41" x14ac:dyDescent="0.25">
      <c r="AJ645" s="76"/>
    </row>
    <row r="646" spans="2:41" x14ac:dyDescent="0.25">
      <c r="B646" t="s">
        <v>26</v>
      </c>
      <c r="C646" t="s">
        <v>171</v>
      </c>
    </row>
    <row r="647" spans="2:41" x14ac:dyDescent="0.25">
      <c r="AD647" t="s">
        <v>284</v>
      </c>
      <c r="AE647">
        <f t="shared" ref="AE647:AG647" si="29">0.15*AE644</f>
        <v>56.671350000000004</v>
      </c>
      <c r="AF647">
        <f t="shared" si="29"/>
        <v>51.160350000000001</v>
      </c>
      <c r="AG647">
        <f t="shared" si="29"/>
        <v>44.972699999999996</v>
      </c>
      <c r="AH647">
        <f>0.15*AH644</f>
        <v>35.18558745</v>
      </c>
    </row>
    <row r="649" spans="2:41" x14ac:dyDescent="0.25">
      <c r="B649" t="s">
        <v>128</v>
      </c>
      <c r="C649">
        <v>1987</v>
      </c>
      <c r="D649">
        <v>1988</v>
      </c>
      <c r="E649">
        <v>1989</v>
      </c>
      <c r="F649">
        <v>1990</v>
      </c>
      <c r="G649">
        <v>1991</v>
      </c>
    </row>
    <row r="650" spans="2:41" x14ac:dyDescent="0.25">
      <c r="B650" t="s">
        <v>166</v>
      </c>
    </row>
    <row r="652" spans="2:41" x14ac:dyDescent="0.25">
      <c r="B652">
        <v>3</v>
      </c>
      <c r="C652">
        <v>84445</v>
      </c>
      <c r="D652">
        <v>40120</v>
      </c>
      <c r="E652">
        <v>53881</v>
      </c>
      <c r="F652">
        <v>35419</v>
      </c>
      <c r="G652">
        <v>101988</v>
      </c>
    </row>
    <row r="653" spans="2:41" x14ac:dyDescent="0.25">
      <c r="B653">
        <v>4</v>
      </c>
      <c r="C653">
        <v>183806</v>
      </c>
      <c r="D653">
        <v>95635</v>
      </c>
      <c r="E653">
        <v>44430</v>
      </c>
      <c r="F653">
        <v>66178</v>
      </c>
      <c r="G653">
        <v>41468</v>
      </c>
    </row>
    <row r="654" spans="2:41" x14ac:dyDescent="0.25">
      <c r="B654">
        <v>5</v>
      </c>
      <c r="C654">
        <v>61286</v>
      </c>
      <c r="D654">
        <v>181963</v>
      </c>
      <c r="E654">
        <v>81957</v>
      </c>
      <c r="F654">
        <v>40437</v>
      </c>
      <c r="G654">
        <v>54188</v>
      </c>
    </row>
    <row r="655" spans="2:41" x14ac:dyDescent="0.25">
      <c r="B655">
        <v>6</v>
      </c>
      <c r="C655">
        <v>19429</v>
      </c>
      <c r="D655">
        <v>45559</v>
      </c>
      <c r="E655">
        <v>142592</v>
      </c>
      <c r="F655">
        <v>61379</v>
      </c>
      <c r="G655">
        <v>30878</v>
      </c>
    </row>
    <row r="656" spans="2:41" x14ac:dyDescent="0.25">
      <c r="B656">
        <v>7</v>
      </c>
      <c r="C656">
        <v>16880</v>
      </c>
      <c r="D656">
        <v>12504</v>
      </c>
      <c r="E656">
        <v>28946</v>
      </c>
      <c r="F656">
        <v>93907</v>
      </c>
      <c r="G656">
        <v>40709</v>
      </c>
    </row>
    <row r="657" spans="2:7" x14ac:dyDescent="0.25">
      <c r="B657">
        <v>8</v>
      </c>
      <c r="C657">
        <v>25142</v>
      </c>
      <c r="D657">
        <v>9820</v>
      </c>
      <c r="E657">
        <v>8007</v>
      </c>
      <c r="F657">
        <v>17016</v>
      </c>
      <c r="G657">
        <v>52305</v>
      </c>
    </row>
    <row r="658" spans="2:7" x14ac:dyDescent="0.25">
      <c r="B658">
        <v>9</v>
      </c>
      <c r="C658">
        <v>11024</v>
      </c>
      <c r="D658">
        <v>10889</v>
      </c>
      <c r="E658">
        <v>5597</v>
      </c>
      <c r="F658">
        <v>4525</v>
      </c>
      <c r="G658">
        <v>10548</v>
      </c>
    </row>
    <row r="659" spans="2:7" x14ac:dyDescent="0.25">
      <c r="B659">
        <v>10</v>
      </c>
      <c r="C659">
        <v>10251</v>
      </c>
      <c r="D659">
        <v>5725</v>
      </c>
      <c r="E659">
        <v>4665</v>
      </c>
      <c r="F659">
        <v>3407</v>
      </c>
      <c r="G659">
        <v>2384</v>
      </c>
    </row>
    <row r="660" spans="2:7" x14ac:dyDescent="0.25">
      <c r="B660">
        <v>11</v>
      </c>
      <c r="C660">
        <v>7451</v>
      </c>
      <c r="D660">
        <v>5126</v>
      </c>
      <c r="E660">
        <v>2615</v>
      </c>
      <c r="F660">
        <v>2594</v>
      </c>
      <c r="G660">
        <v>2065</v>
      </c>
    </row>
    <row r="661" spans="2:7" x14ac:dyDescent="0.25">
      <c r="B661">
        <v>12</v>
      </c>
      <c r="C661">
        <v>10228</v>
      </c>
      <c r="D661">
        <v>3522</v>
      </c>
      <c r="E661">
        <v>2801</v>
      </c>
      <c r="F661">
        <v>1301</v>
      </c>
      <c r="G661">
        <v>1473</v>
      </c>
    </row>
    <row r="662" spans="2:7" x14ac:dyDescent="0.25">
      <c r="B662">
        <v>13</v>
      </c>
      <c r="C662">
        <v>10646</v>
      </c>
      <c r="D662">
        <v>11179</v>
      </c>
      <c r="E662">
        <v>9438</v>
      </c>
      <c r="F662">
        <v>9218</v>
      </c>
      <c r="G662">
        <v>9164</v>
      </c>
    </row>
    <row r="663" spans="2:7" x14ac:dyDescent="0.25">
      <c r="B663" t="s">
        <v>167</v>
      </c>
    </row>
    <row r="664" spans="2:7" x14ac:dyDescent="0.25">
      <c r="B664" t="s">
        <v>168</v>
      </c>
      <c r="C664">
        <v>440588</v>
      </c>
      <c r="D664">
        <v>422041</v>
      </c>
      <c r="E664">
        <v>384928</v>
      </c>
      <c r="F664">
        <v>335383</v>
      </c>
      <c r="G664">
        <v>347169</v>
      </c>
    </row>
    <row r="666" spans="2:7" x14ac:dyDescent="0.25">
      <c r="B666" t="s">
        <v>128</v>
      </c>
      <c r="C666">
        <v>1992</v>
      </c>
      <c r="D666">
        <v>1993</v>
      </c>
      <c r="E666">
        <v>1994</v>
      </c>
      <c r="F666">
        <v>1995</v>
      </c>
      <c r="G666">
        <v>1996</v>
      </c>
    </row>
    <row r="667" spans="2:7" x14ac:dyDescent="0.25">
      <c r="B667" t="s">
        <v>166</v>
      </c>
    </row>
    <row r="669" spans="2:7" x14ac:dyDescent="0.25">
      <c r="B669">
        <v>3</v>
      </c>
      <c r="C669">
        <v>138488</v>
      </c>
      <c r="D669">
        <v>83983</v>
      </c>
      <c r="E669">
        <v>79014</v>
      </c>
      <c r="F669">
        <v>23711</v>
      </c>
      <c r="G669">
        <v>22886</v>
      </c>
    </row>
    <row r="670" spans="2:7" x14ac:dyDescent="0.25">
      <c r="B670">
        <v>4</v>
      </c>
      <c r="C670">
        <v>110441</v>
      </c>
      <c r="D670">
        <v>150422</v>
      </c>
      <c r="E670">
        <v>89026</v>
      </c>
      <c r="F670">
        <v>73729</v>
      </c>
      <c r="G670">
        <v>22647</v>
      </c>
    </row>
    <row r="671" spans="2:7" x14ac:dyDescent="0.25">
      <c r="B671">
        <v>5</v>
      </c>
      <c r="C671">
        <v>37192</v>
      </c>
      <c r="D671">
        <v>104410</v>
      </c>
      <c r="E671">
        <v>121840</v>
      </c>
      <c r="F671">
        <v>73511</v>
      </c>
      <c r="G671">
        <v>55225</v>
      </c>
    </row>
    <row r="672" spans="2:7" x14ac:dyDescent="0.25">
      <c r="B672">
        <v>6</v>
      </c>
      <c r="C672">
        <v>39166</v>
      </c>
      <c r="D672">
        <v>33804</v>
      </c>
      <c r="E672">
        <v>81089</v>
      </c>
      <c r="F672">
        <v>90677</v>
      </c>
      <c r="G672">
        <v>52479</v>
      </c>
    </row>
    <row r="673" spans="2:7" x14ac:dyDescent="0.25">
      <c r="B673">
        <v>7</v>
      </c>
      <c r="C673">
        <v>23374</v>
      </c>
      <c r="D673">
        <v>29155</v>
      </c>
      <c r="E673">
        <v>25040</v>
      </c>
      <c r="F673">
        <v>57060</v>
      </c>
      <c r="G673">
        <v>59097</v>
      </c>
    </row>
    <row r="674" spans="2:7" x14ac:dyDescent="0.25">
      <c r="B674">
        <v>8</v>
      </c>
      <c r="C674">
        <v>27465</v>
      </c>
      <c r="D674">
        <v>17127</v>
      </c>
      <c r="E674">
        <v>19468</v>
      </c>
      <c r="F674">
        <v>17136</v>
      </c>
      <c r="G674">
        <v>36907</v>
      </c>
    </row>
    <row r="675" spans="2:7" x14ac:dyDescent="0.25">
      <c r="B675">
        <v>9</v>
      </c>
      <c r="C675">
        <v>27707</v>
      </c>
      <c r="D675">
        <v>17735</v>
      </c>
      <c r="E675">
        <v>10878</v>
      </c>
      <c r="F675">
        <v>12933</v>
      </c>
      <c r="G675">
        <v>9997</v>
      </c>
    </row>
    <row r="676" spans="2:7" x14ac:dyDescent="0.25">
      <c r="B676">
        <v>10</v>
      </c>
      <c r="C676">
        <v>6710</v>
      </c>
      <c r="D676">
        <v>16660</v>
      </c>
      <c r="E676">
        <v>10397</v>
      </c>
      <c r="F676">
        <v>5870</v>
      </c>
      <c r="G676">
        <v>7693</v>
      </c>
    </row>
    <row r="677" spans="2:7" x14ac:dyDescent="0.25">
      <c r="B677">
        <v>11</v>
      </c>
      <c r="C677">
        <v>1419</v>
      </c>
      <c r="D677">
        <v>3897</v>
      </c>
      <c r="E677">
        <v>9961</v>
      </c>
      <c r="F677">
        <v>5198</v>
      </c>
      <c r="G677">
        <v>2562</v>
      </c>
    </row>
    <row r="678" spans="2:7" x14ac:dyDescent="0.25">
      <c r="B678">
        <v>12</v>
      </c>
      <c r="C678">
        <v>1301</v>
      </c>
      <c r="D678">
        <v>929</v>
      </c>
      <c r="E678">
        <v>2246</v>
      </c>
      <c r="F678">
        <v>5451</v>
      </c>
      <c r="G678">
        <v>2376</v>
      </c>
    </row>
    <row r="679" spans="2:7" x14ac:dyDescent="0.25">
      <c r="B679">
        <v>13</v>
      </c>
      <c r="C679">
        <v>8922</v>
      </c>
      <c r="D679">
        <v>8713</v>
      </c>
      <c r="E679">
        <v>8560</v>
      </c>
      <c r="F679">
        <v>8848</v>
      </c>
      <c r="G679">
        <v>8913</v>
      </c>
    </row>
    <row r="680" spans="2:7" x14ac:dyDescent="0.25">
      <c r="B680" t="s">
        <v>167</v>
      </c>
    </row>
    <row r="681" spans="2:7" x14ac:dyDescent="0.25">
      <c r="B681" t="s">
        <v>168</v>
      </c>
      <c r="C681">
        <v>422186</v>
      </c>
      <c r="D681">
        <v>466835</v>
      </c>
      <c r="E681">
        <v>457518</v>
      </c>
      <c r="F681">
        <v>374124</v>
      </c>
      <c r="G681">
        <v>280780</v>
      </c>
    </row>
    <row r="683" spans="2:7" x14ac:dyDescent="0.25">
      <c r="B683" t="s">
        <v>128</v>
      </c>
      <c r="C683">
        <v>1997</v>
      </c>
      <c r="D683">
        <v>1998</v>
      </c>
      <c r="E683">
        <v>1999</v>
      </c>
      <c r="F683">
        <v>2000</v>
      </c>
      <c r="G683">
        <v>2001</v>
      </c>
    </row>
    <row r="684" spans="2:7" x14ac:dyDescent="0.25">
      <c r="B684" t="s">
        <v>166</v>
      </c>
    </row>
    <row r="686" spans="2:7" x14ac:dyDescent="0.25">
      <c r="B686">
        <v>3</v>
      </c>
      <c r="C686">
        <v>93762</v>
      </c>
      <c r="D686">
        <v>37801</v>
      </c>
      <c r="E686">
        <v>68189</v>
      </c>
      <c r="F686">
        <v>54628</v>
      </c>
      <c r="G686">
        <v>59082</v>
      </c>
    </row>
    <row r="687" spans="2:7" x14ac:dyDescent="0.25">
      <c r="B687">
        <v>4</v>
      </c>
      <c r="C687">
        <v>24136</v>
      </c>
      <c r="D687">
        <v>99703</v>
      </c>
      <c r="E687">
        <v>42203</v>
      </c>
      <c r="F687">
        <v>76779</v>
      </c>
      <c r="G687">
        <v>51434</v>
      </c>
    </row>
    <row r="688" spans="2:7" x14ac:dyDescent="0.25">
      <c r="B688">
        <v>5</v>
      </c>
      <c r="C688">
        <v>21168</v>
      </c>
      <c r="D688">
        <v>21286</v>
      </c>
      <c r="E688">
        <v>78640</v>
      </c>
      <c r="F688">
        <v>36853</v>
      </c>
      <c r="G688">
        <v>51811</v>
      </c>
    </row>
    <row r="689" spans="1:7" x14ac:dyDescent="0.25">
      <c r="B689">
        <v>6</v>
      </c>
      <c r="C689">
        <v>48327</v>
      </c>
      <c r="D689">
        <v>17525</v>
      </c>
      <c r="E689">
        <v>16804</v>
      </c>
      <c r="F689">
        <v>59328</v>
      </c>
      <c r="G689">
        <v>24997</v>
      </c>
    </row>
    <row r="690" spans="1:7" x14ac:dyDescent="0.25">
      <c r="B690">
        <v>7</v>
      </c>
      <c r="C690">
        <v>41089</v>
      </c>
      <c r="D690">
        <v>36026</v>
      </c>
      <c r="E690">
        <v>14482</v>
      </c>
      <c r="F690">
        <v>14216</v>
      </c>
      <c r="G690">
        <v>36731</v>
      </c>
    </row>
    <row r="691" spans="1:7" x14ac:dyDescent="0.25">
      <c r="B691">
        <v>8</v>
      </c>
      <c r="C691">
        <v>43100</v>
      </c>
      <c r="D691">
        <v>31029</v>
      </c>
      <c r="E691">
        <v>24560</v>
      </c>
      <c r="F691">
        <v>11770</v>
      </c>
      <c r="G691">
        <v>9434</v>
      </c>
    </row>
    <row r="692" spans="1:7" x14ac:dyDescent="0.25">
      <c r="B692">
        <v>9</v>
      </c>
      <c r="C692">
        <v>27203</v>
      </c>
      <c r="D692">
        <v>30605</v>
      </c>
      <c r="E692">
        <v>22050</v>
      </c>
      <c r="F692">
        <v>17967</v>
      </c>
      <c r="G692">
        <v>7950</v>
      </c>
    </row>
    <row r="693" spans="1:7" x14ac:dyDescent="0.25">
      <c r="B693">
        <v>10</v>
      </c>
      <c r="C693">
        <v>6062</v>
      </c>
      <c r="D693">
        <v>19111</v>
      </c>
      <c r="E693">
        <v>19801</v>
      </c>
      <c r="F693">
        <v>17077</v>
      </c>
      <c r="G693">
        <v>11076</v>
      </c>
    </row>
    <row r="694" spans="1:7" x14ac:dyDescent="0.25">
      <c r="B694">
        <v>11</v>
      </c>
      <c r="C694">
        <v>5205</v>
      </c>
      <c r="D694">
        <v>4045</v>
      </c>
      <c r="E694">
        <v>13293</v>
      </c>
      <c r="F694">
        <v>13931</v>
      </c>
      <c r="G694">
        <v>12085</v>
      </c>
    </row>
    <row r="695" spans="1:7" x14ac:dyDescent="0.25">
      <c r="B695">
        <v>12</v>
      </c>
      <c r="C695">
        <v>1343</v>
      </c>
      <c r="D695">
        <v>4102</v>
      </c>
      <c r="E695">
        <v>2807</v>
      </c>
      <c r="F695">
        <v>9892</v>
      </c>
      <c r="G695">
        <v>9209</v>
      </c>
    </row>
    <row r="696" spans="1:7" x14ac:dyDescent="0.25">
      <c r="B696">
        <v>13</v>
      </c>
      <c r="C696">
        <v>5244</v>
      </c>
      <c r="D696">
        <v>3017</v>
      </c>
      <c r="E696">
        <v>3674</v>
      </c>
      <c r="F696">
        <v>3448</v>
      </c>
      <c r="G696">
        <v>8194</v>
      </c>
    </row>
    <row r="697" spans="1:7" x14ac:dyDescent="0.25">
      <c r="B697" t="s">
        <v>167</v>
      </c>
    </row>
    <row r="698" spans="1:7" x14ac:dyDescent="0.25">
      <c r="B698" t="s">
        <v>168</v>
      </c>
      <c r="C698">
        <v>316638</v>
      </c>
      <c r="D698">
        <v>304249</v>
      </c>
      <c r="E698">
        <v>306502</v>
      </c>
      <c r="F698">
        <v>315891</v>
      </c>
      <c r="G698">
        <v>282003</v>
      </c>
    </row>
    <row r="699" spans="1:7" x14ac:dyDescent="0.25">
      <c r="A699" t="s">
        <v>62</v>
      </c>
    </row>
    <row r="700" spans="1:7" x14ac:dyDescent="0.25">
      <c r="B700" t="s">
        <v>26</v>
      </c>
      <c r="C700" t="s">
        <v>171</v>
      </c>
    </row>
    <row r="703" spans="1:7" x14ac:dyDescent="0.25">
      <c r="B703" t="s">
        <v>128</v>
      </c>
      <c r="C703">
        <v>2002</v>
      </c>
      <c r="D703">
        <v>2003</v>
      </c>
      <c r="E703">
        <v>2004</v>
      </c>
      <c r="F703">
        <v>2005</v>
      </c>
      <c r="G703">
        <v>2006</v>
      </c>
    </row>
    <row r="704" spans="1:7" x14ac:dyDescent="0.25">
      <c r="B704" t="s">
        <v>166</v>
      </c>
    </row>
    <row r="706" spans="2:7" x14ac:dyDescent="0.25">
      <c r="B706">
        <v>3</v>
      </c>
      <c r="C706">
        <v>216803</v>
      </c>
      <c r="D706">
        <v>142982</v>
      </c>
      <c r="E706">
        <v>89643</v>
      </c>
      <c r="F706">
        <v>158577</v>
      </c>
      <c r="G706">
        <v>121470</v>
      </c>
    </row>
    <row r="707" spans="2:7" x14ac:dyDescent="0.25">
      <c r="B707">
        <v>4</v>
      </c>
      <c r="C707">
        <v>69517</v>
      </c>
      <c r="D707">
        <v>195574</v>
      </c>
      <c r="E707">
        <v>141642</v>
      </c>
      <c r="F707">
        <v>110830</v>
      </c>
      <c r="G707">
        <v>168451</v>
      </c>
    </row>
    <row r="708" spans="2:7" x14ac:dyDescent="0.25">
      <c r="B708">
        <v>5</v>
      </c>
      <c r="C708">
        <v>40429</v>
      </c>
      <c r="D708">
        <v>54284</v>
      </c>
      <c r="E708">
        <v>177971</v>
      </c>
      <c r="F708">
        <v>125647</v>
      </c>
      <c r="G708">
        <v>105481</v>
      </c>
    </row>
    <row r="709" spans="2:7" x14ac:dyDescent="0.25">
      <c r="B709">
        <v>6</v>
      </c>
      <c r="C709">
        <v>34668</v>
      </c>
      <c r="D709">
        <v>27958</v>
      </c>
      <c r="E709">
        <v>47098</v>
      </c>
      <c r="F709">
        <v>137683</v>
      </c>
      <c r="G709">
        <v>103739</v>
      </c>
    </row>
    <row r="710" spans="2:7" x14ac:dyDescent="0.25">
      <c r="B710">
        <v>7</v>
      </c>
      <c r="C710">
        <v>17509</v>
      </c>
      <c r="D710">
        <v>21424</v>
      </c>
      <c r="E710">
        <v>24590</v>
      </c>
      <c r="F710">
        <v>35847</v>
      </c>
      <c r="G710">
        <v>111143</v>
      </c>
    </row>
    <row r="711" spans="2:7" x14ac:dyDescent="0.25">
      <c r="B711">
        <v>8</v>
      </c>
      <c r="C711">
        <v>21995</v>
      </c>
      <c r="D711">
        <v>10225</v>
      </c>
      <c r="E711">
        <v>17439</v>
      </c>
      <c r="F711">
        <v>18914</v>
      </c>
      <c r="G711">
        <v>30447</v>
      </c>
    </row>
    <row r="712" spans="2:7" x14ac:dyDescent="0.25">
      <c r="B712">
        <v>9</v>
      </c>
      <c r="C712">
        <v>5856</v>
      </c>
      <c r="D712">
        <v>12434</v>
      </c>
      <c r="E712">
        <v>7303</v>
      </c>
      <c r="F712">
        <v>13001</v>
      </c>
      <c r="G712">
        <v>15515</v>
      </c>
    </row>
    <row r="713" spans="2:7" x14ac:dyDescent="0.25">
      <c r="B713">
        <v>10</v>
      </c>
      <c r="C713">
        <v>5885</v>
      </c>
      <c r="D713">
        <v>3275</v>
      </c>
      <c r="E713">
        <v>8910</v>
      </c>
      <c r="F713">
        <v>4593</v>
      </c>
      <c r="G713">
        <v>10661</v>
      </c>
    </row>
    <row r="714" spans="2:7" x14ac:dyDescent="0.25">
      <c r="B714">
        <v>11</v>
      </c>
      <c r="C714">
        <v>7793</v>
      </c>
      <c r="D714">
        <v>3439</v>
      </c>
      <c r="E714">
        <v>2337</v>
      </c>
      <c r="F714">
        <v>6052</v>
      </c>
      <c r="G714">
        <v>4049</v>
      </c>
    </row>
    <row r="715" spans="2:7" x14ac:dyDescent="0.25">
      <c r="B715">
        <v>12</v>
      </c>
      <c r="C715">
        <v>8019</v>
      </c>
      <c r="D715">
        <v>5040</v>
      </c>
      <c r="E715">
        <v>2327</v>
      </c>
      <c r="F715">
        <v>1386</v>
      </c>
      <c r="G715">
        <v>4958</v>
      </c>
    </row>
    <row r="716" spans="2:7" x14ac:dyDescent="0.25">
      <c r="B716">
        <v>13</v>
      </c>
      <c r="C716">
        <v>8998</v>
      </c>
      <c r="D716">
        <v>8628</v>
      </c>
      <c r="E716">
        <v>9770</v>
      </c>
      <c r="F716">
        <v>8260</v>
      </c>
      <c r="G716">
        <v>7728</v>
      </c>
    </row>
    <row r="717" spans="2:7" x14ac:dyDescent="0.25">
      <c r="B717" t="s">
        <v>167</v>
      </c>
    </row>
    <row r="718" spans="2:7" x14ac:dyDescent="0.25">
      <c r="B718" t="s">
        <v>168</v>
      </c>
      <c r="C718">
        <v>437472</v>
      </c>
      <c r="D718">
        <v>485262</v>
      </c>
      <c r="E718">
        <v>529030</v>
      </c>
      <c r="F718">
        <v>620791</v>
      </c>
      <c r="G718">
        <v>683642</v>
      </c>
    </row>
    <row r="720" spans="2:7" x14ac:dyDescent="0.25">
      <c r="B720" t="s">
        <v>128</v>
      </c>
      <c r="C720">
        <v>2007</v>
      </c>
      <c r="D720">
        <v>2008</v>
      </c>
      <c r="E720">
        <v>2009</v>
      </c>
      <c r="F720">
        <v>2010</v>
      </c>
      <c r="G720">
        <v>2011</v>
      </c>
    </row>
    <row r="721" spans="2:7" x14ac:dyDescent="0.25">
      <c r="B721" t="s">
        <v>166</v>
      </c>
    </row>
    <row r="723" spans="2:7" x14ac:dyDescent="0.25">
      <c r="B723">
        <v>3</v>
      </c>
      <c r="C723">
        <v>91497</v>
      </c>
      <c r="D723">
        <v>84548</v>
      </c>
      <c r="E723">
        <v>76215</v>
      </c>
      <c r="F723">
        <v>76983</v>
      </c>
      <c r="G723">
        <v>97672</v>
      </c>
    </row>
    <row r="724" spans="2:7" x14ac:dyDescent="0.25">
      <c r="B724">
        <v>4</v>
      </c>
      <c r="C724">
        <v>107192</v>
      </c>
      <c r="D724">
        <v>101900</v>
      </c>
      <c r="E724">
        <v>90409</v>
      </c>
      <c r="F724">
        <v>70926</v>
      </c>
      <c r="G724">
        <v>66354</v>
      </c>
    </row>
    <row r="725" spans="2:7" x14ac:dyDescent="0.25">
      <c r="B725">
        <v>5</v>
      </c>
      <c r="C725">
        <v>116015</v>
      </c>
      <c r="D725">
        <v>99980</v>
      </c>
      <c r="E725">
        <v>88147</v>
      </c>
      <c r="F725">
        <v>73175</v>
      </c>
      <c r="G725">
        <v>57477</v>
      </c>
    </row>
    <row r="726" spans="2:7" x14ac:dyDescent="0.25">
      <c r="B726">
        <v>6</v>
      </c>
      <c r="C726">
        <v>79864</v>
      </c>
      <c r="D726">
        <v>88539</v>
      </c>
      <c r="E726">
        <v>81545</v>
      </c>
      <c r="F726">
        <v>68060</v>
      </c>
      <c r="G726">
        <v>57033</v>
      </c>
    </row>
    <row r="727" spans="2:7" x14ac:dyDescent="0.25">
      <c r="B727">
        <v>7</v>
      </c>
      <c r="C727">
        <v>70757</v>
      </c>
      <c r="D727">
        <v>66945</v>
      </c>
      <c r="E727">
        <v>64906</v>
      </c>
      <c r="F727">
        <v>62339</v>
      </c>
      <c r="G727">
        <v>51758</v>
      </c>
    </row>
    <row r="728" spans="2:7" x14ac:dyDescent="0.25">
      <c r="B728">
        <v>8</v>
      </c>
      <c r="C728">
        <v>73635</v>
      </c>
      <c r="D728">
        <v>50373</v>
      </c>
      <c r="E728">
        <v>51054</v>
      </c>
      <c r="F728">
        <v>47541</v>
      </c>
      <c r="G728">
        <v>49024</v>
      </c>
    </row>
    <row r="729" spans="2:7" x14ac:dyDescent="0.25">
      <c r="B729">
        <v>9</v>
      </c>
      <c r="C729">
        <v>19584</v>
      </c>
      <c r="D729">
        <v>53535</v>
      </c>
      <c r="E729">
        <v>35833</v>
      </c>
      <c r="F729">
        <v>38686</v>
      </c>
      <c r="G729">
        <v>34415</v>
      </c>
    </row>
    <row r="730" spans="2:7" x14ac:dyDescent="0.25">
      <c r="B730">
        <v>10</v>
      </c>
      <c r="C730">
        <v>10614</v>
      </c>
      <c r="D730">
        <v>12864</v>
      </c>
      <c r="E730">
        <v>38648</v>
      </c>
      <c r="F730">
        <v>26529</v>
      </c>
      <c r="G730">
        <v>29164</v>
      </c>
    </row>
    <row r="731" spans="2:7" x14ac:dyDescent="0.25">
      <c r="B731">
        <v>11</v>
      </c>
      <c r="C731">
        <v>6811</v>
      </c>
      <c r="D731">
        <v>6961</v>
      </c>
      <c r="E731">
        <v>8479</v>
      </c>
      <c r="F731">
        <v>28805</v>
      </c>
      <c r="G731">
        <v>20212</v>
      </c>
    </row>
    <row r="732" spans="2:7" x14ac:dyDescent="0.25">
      <c r="B732">
        <v>12</v>
      </c>
      <c r="C732">
        <v>2439</v>
      </c>
      <c r="D732">
        <v>4741</v>
      </c>
      <c r="E732">
        <v>4627</v>
      </c>
      <c r="F732">
        <v>6267</v>
      </c>
      <c r="G732">
        <v>21985</v>
      </c>
    </row>
    <row r="733" spans="2:7" x14ac:dyDescent="0.25">
      <c r="B733">
        <v>13</v>
      </c>
      <c r="C733">
        <v>7674</v>
      </c>
      <c r="D733">
        <v>6726</v>
      </c>
      <c r="E733">
        <v>7992</v>
      </c>
      <c r="F733">
        <v>9191</v>
      </c>
      <c r="G733">
        <v>11769</v>
      </c>
    </row>
    <row r="734" spans="2:7" x14ac:dyDescent="0.25">
      <c r="B734" t="s">
        <v>167</v>
      </c>
    </row>
    <row r="735" spans="2:7" x14ac:dyDescent="0.25">
      <c r="B735" t="s">
        <v>168</v>
      </c>
      <c r="C735">
        <v>586083</v>
      </c>
      <c r="D735">
        <v>577113</v>
      </c>
      <c r="E735">
        <v>547856</v>
      </c>
      <c r="F735">
        <v>508500</v>
      </c>
      <c r="G735">
        <v>496862</v>
      </c>
    </row>
    <row r="737" spans="2:7" x14ac:dyDescent="0.25">
      <c r="B737" t="s">
        <v>128</v>
      </c>
      <c r="C737">
        <v>2012</v>
      </c>
      <c r="D737">
        <v>2013</v>
      </c>
      <c r="E737">
        <v>2014</v>
      </c>
      <c r="F737">
        <v>2015</v>
      </c>
      <c r="G737">
        <v>2016</v>
      </c>
    </row>
    <row r="738" spans="2:7" x14ac:dyDescent="0.25">
      <c r="B738" t="s">
        <v>166</v>
      </c>
    </row>
    <row r="740" spans="2:7" x14ac:dyDescent="0.25">
      <c r="B740">
        <v>3</v>
      </c>
      <c r="C740">
        <v>84579</v>
      </c>
      <c r="D740">
        <v>76437</v>
      </c>
      <c r="E740">
        <v>46692</v>
      </c>
      <c r="F740">
        <v>37768</v>
      </c>
      <c r="G740">
        <v>26428</v>
      </c>
    </row>
    <row r="741" spans="2:7" x14ac:dyDescent="0.25">
      <c r="B741">
        <v>4</v>
      </c>
      <c r="C741">
        <v>101430</v>
      </c>
      <c r="D741">
        <v>83543</v>
      </c>
      <c r="E741">
        <v>85996</v>
      </c>
      <c r="F741">
        <v>47924</v>
      </c>
      <c r="G741">
        <v>36948</v>
      </c>
    </row>
    <row r="742" spans="2:7" x14ac:dyDescent="0.25">
      <c r="B742">
        <v>5</v>
      </c>
      <c r="C742">
        <v>53288</v>
      </c>
      <c r="D742">
        <v>86443</v>
      </c>
      <c r="E742">
        <v>80850</v>
      </c>
      <c r="F742">
        <v>68577</v>
      </c>
      <c r="G742">
        <v>40908</v>
      </c>
    </row>
    <row r="743" spans="2:7" x14ac:dyDescent="0.25">
      <c r="B743">
        <v>6</v>
      </c>
      <c r="C743">
        <v>41773</v>
      </c>
      <c r="D743">
        <v>41957</v>
      </c>
      <c r="E743">
        <v>72437</v>
      </c>
      <c r="F743">
        <v>62597</v>
      </c>
      <c r="G743">
        <v>54695</v>
      </c>
    </row>
    <row r="744" spans="2:7" x14ac:dyDescent="0.25">
      <c r="B744">
        <v>7</v>
      </c>
      <c r="C744">
        <v>37731</v>
      </c>
      <c r="D744">
        <v>31368</v>
      </c>
      <c r="E744">
        <v>33111</v>
      </c>
      <c r="F744">
        <v>50568</v>
      </c>
      <c r="G744">
        <v>50588</v>
      </c>
    </row>
    <row r="745" spans="2:7" x14ac:dyDescent="0.25">
      <c r="B745">
        <v>8</v>
      </c>
      <c r="C745">
        <v>33751</v>
      </c>
      <c r="D745">
        <v>25323</v>
      </c>
      <c r="E745">
        <v>23692</v>
      </c>
      <c r="F745">
        <v>22546</v>
      </c>
      <c r="G745">
        <v>38513</v>
      </c>
    </row>
    <row r="746" spans="2:7" x14ac:dyDescent="0.25">
      <c r="B746">
        <v>9</v>
      </c>
      <c r="C746">
        <v>33085</v>
      </c>
      <c r="D746">
        <v>21810</v>
      </c>
      <c r="E746">
        <v>16967</v>
      </c>
      <c r="F746">
        <v>16266</v>
      </c>
      <c r="G746">
        <v>17864</v>
      </c>
    </row>
    <row r="747" spans="2:7" x14ac:dyDescent="0.25">
      <c r="B747">
        <v>10</v>
      </c>
      <c r="C747">
        <v>21175</v>
      </c>
      <c r="D747">
        <v>23008</v>
      </c>
      <c r="E747">
        <v>14562</v>
      </c>
      <c r="F747">
        <v>10395</v>
      </c>
      <c r="G747">
        <v>12105</v>
      </c>
    </row>
    <row r="748" spans="2:7" x14ac:dyDescent="0.25">
      <c r="B748">
        <v>11</v>
      </c>
      <c r="C748">
        <v>18500</v>
      </c>
      <c r="D748">
        <v>12721</v>
      </c>
      <c r="E748">
        <v>15180</v>
      </c>
      <c r="F748">
        <v>9457</v>
      </c>
      <c r="G748">
        <v>7284</v>
      </c>
    </row>
    <row r="749" spans="2:7" x14ac:dyDescent="0.25">
      <c r="B749">
        <v>12</v>
      </c>
      <c r="C749">
        <v>13197</v>
      </c>
      <c r="D749">
        <v>11182</v>
      </c>
      <c r="E749">
        <v>7585</v>
      </c>
      <c r="F749">
        <v>9523</v>
      </c>
      <c r="G749">
        <v>6702</v>
      </c>
    </row>
    <row r="750" spans="2:7" x14ac:dyDescent="0.25">
      <c r="B750">
        <v>13</v>
      </c>
      <c r="C750">
        <v>23016</v>
      </c>
      <c r="D750">
        <v>24881</v>
      </c>
      <c r="E750">
        <v>27057</v>
      </c>
      <c r="F750">
        <v>26777</v>
      </c>
      <c r="G750">
        <v>29402</v>
      </c>
    </row>
    <row r="751" spans="2:7" x14ac:dyDescent="0.25">
      <c r="B751" t="s">
        <v>167</v>
      </c>
    </row>
    <row r="752" spans="2:7" x14ac:dyDescent="0.25">
      <c r="B752" t="s">
        <v>168</v>
      </c>
      <c r="C752">
        <v>461526</v>
      </c>
      <c r="D752">
        <v>438673</v>
      </c>
      <c r="E752">
        <v>424129</v>
      </c>
      <c r="F752">
        <v>362399</v>
      </c>
      <c r="G752">
        <v>321437</v>
      </c>
    </row>
    <row r="753" spans="1:3" x14ac:dyDescent="0.25">
      <c r="A753" t="s">
        <v>62</v>
      </c>
    </row>
    <row r="754" spans="1:3" x14ac:dyDescent="0.25">
      <c r="B754" t="s">
        <v>26</v>
      </c>
      <c r="C754" t="s">
        <v>171</v>
      </c>
    </row>
    <row r="757" spans="1:3" x14ac:dyDescent="0.25">
      <c r="B757" t="s">
        <v>128</v>
      </c>
      <c r="C757">
        <v>2017</v>
      </c>
    </row>
    <row r="758" spans="1:3" x14ac:dyDescent="0.25">
      <c r="B758" t="s">
        <v>166</v>
      </c>
    </row>
    <row r="760" spans="1:3" x14ac:dyDescent="0.25">
      <c r="B760">
        <v>3</v>
      </c>
      <c r="C760">
        <v>4878</v>
      </c>
    </row>
    <row r="761" spans="1:3" x14ac:dyDescent="0.25">
      <c r="B761">
        <v>4</v>
      </c>
      <c r="C761">
        <v>24210</v>
      </c>
    </row>
    <row r="762" spans="1:3" x14ac:dyDescent="0.25">
      <c r="B762">
        <v>5</v>
      </c>
      <c r="C762">
        <v>32638</v>
      </c>
    </row>
    <row r="763" spans="1:3" x14ac:dyDescent="0.25">
      <c r="B763">
        <v>6</v>
      </c>
      <c r="C763">
        <v>33106</v>
      </c>
    </row>
    <row r="764" spans="1:3" x14ac:dyDescent="0.25">
      <c r="B764">
        <v>7</v>
      </c>
      <c r="C764">
        <v>42746</v>
      </c>
    </row>
    <row r="765" spans="1:3" x14ac:dyDescent="0.25">
      <c r="B765">
        <v>8</v>
      </c>
      <c r="C765">
        <v>41222</v>
      </c>
    </row>
    <row r="766" spans="1:3" x14ac:dyDescent="0.25">
      <c r="B766">
        <v>9</v>
      </c>
      <c r="C766">
        <v>29273</v>
      </c>
    </row>
    <row r="767" spans="1:3" x14ac:dyDescent="0.25">
      <c r="B767">
        <v>10</v>
      </c>
      <c r="C767">
        <v>13493</v>
      </c>
    </row>
    <row r="768" spans="1:3" x14ac:dyDescent="0.25">
      <c r="B768">
        <v>11</v>
      </c>
      <c r="C768">
        <v>8819</v>
      </c>
    </row>
    <row r="769" spans="1:40" x14ac:dyDescent="0.25">
      <c r="B769">
        <v>12</v>
      </c>
      <c r="C769">
        <v>5071</v>
      </c>
    </row>
    <row r="770" spans="1:40" x14ac:dyDescent="0.25">
      <c r="B770">
        <v>13</v>
      </c>
      <c r="C770">
        <v>28799</v>
      </c>
    </row>
    <row r="771" spans="1:40" x14ac:dyDescent="0.25">
      <c r="B771" t="s">
        <v>167</v>
      </c>
    </row>
    <row r="772" spans="1:40" x14ac:dyDescent="0.25">
      <c r="B772" t="s">
        <v>168</v>
      </c>
      <c r="C772">
        <v>264256</v>
      </c>
    </row>
    <row r="773" spans="1:40" x14ac:dyDescent="0.25">
      <c r="A773" t="s">
        <v>62</v>
      </c>
      <c r="AH773" s="106" t="s">
        <v>319</v>
      </c>
      <c r="AI773" s="106"/>
      <c r="AJ773" s="106"/>
      <c r="AK773" s="106"/>
      <c r="AL773" s="106"/>
      <c r="AM773" s="107"/>
    </row>
    <row r="774" spans="1:40" x14ac:dyDescent="0.25">
      <c r="B774" t="s">
        <v>136</v>
      </c>
      <c r="C774" t="s">
        <v>48</v>
      </c>
      <c r="D774" t="s">
        <v>171</v>
      </c>
      <c r="E774" s="14" t="s">
        <v>208</v>
      </c>
    </row>
    <row r="776" spans="1:40" x14ac:dyDescent="0.25">
      <c r="AH776" t="s">
        <v>132</v>
      </c>
      <c r="AI776" s="58"/>
      <c r="AL776" t="s">
        <v>132</v>
      </c>
      <c r="AM776" t="s">
        <v>280</v>
      </c>
    </row>
    <row r="777" spans="1:40" x14ac:dyDescent="0.25">
      <c r="B777" t="s">
        <v>128</v>
      </c>
      <c r="C777">
        <v>1987</v>
      </c>
      <c r="D777">
        <v>1988</v>
      </c>
      <c r="E777">
        <v>1989</v>
      </c>
      <c r="F777">
        <v>1990</v>
      </c>
      <c r="G777">
        <v>1991</v>
      </c>
      <c r="H777">
        <v>1992</v>
      </c>
      <c r="I777">
        <v>1993</v>
      </c>
      <c r="J777">
        <v>1994</v>
      </c>
      <c r="K777">
        <v>1995</v>
      </c>
      <c r="L777">
        <v>1996</v>
      </c>
      <c r="M777">
        <v>1997</v>
      </c>
      <c r="N777">
        <v>1998</v>
      </c>
      <c r="O777">
        <v>1999</v>
      </c>
      <c r="P777">
        <v>2000</v>
      </c>
      <c r="Q777">
        <v>2001</v>
      </c>
      <c r="R777">
        <v>2002</v>
      </c>
      <c r="S777">
        <v>2003</v>
      </c>
      <c r="T777">
        <v>2004</v>
      </c>
      <c r="U777">
        <v>2005</v>
      </c>
      <c r="V777">
        <v>2006</v>
      </c>
      <c r="W777">
        <v>2007</v>
      </c>
      <c r="X777">
        <v>2008</v>
      </c>
      <c r="Y777">
        <v>2009</v>
      </c>
      <c r="Z777">
        <v>2010</v>
      </c>
      <c r="AA777">
        <v>2011</v>
      </c>
      <c r="AB777">
        <v>2012</v>
      </c>
      <c r="AC777">
        <v>2013</v>
      </c>
      <c r="AD777">
        <v>2014</v>
      </c>
      <c r="AE777">
        <v>2015</v>
      </c>
      <c r="AF777">
        <v>2016</v>
      </c>
      <c r="AG777">
        <v>2017</v>
      </c>
      <c r="AH777" s="69">
        <v>2018</v>
      </c>
      <c r="AI777" s="58"/>
      <c r="AK777" t="s">
        <v>275</v>
      </c>
      <c r="AL777" t="s">
        <v>276</v>
      </c>
      <c r="AM777" t="s">
        <v>277</v>
      </c>
      <c r="AN777" t="s">
        <v>276</v>
      </c>
    </row>
    <row r="778" spans="1:40" x14ac:dyDescent="0.25">
      <c r="B778">
        <v>3</v>
      </c>
      <c r="C778">
        <v>16934</v>
      </c>
      <c r="D778">
        <v>8094</v>
      </c>
      <c r="E778">
        <v>11063</v>
      </c>
      <c r="F778">
        <v>7268</v>
      </c>
      <c r="G778">
        <v>21588</v>
      </c>
      <c r="H778">
        <v>29089</v>
      </c>
      <c r="I778">
        <v>17529</v>
      </c>
      <c r="J778">
        <v>17634</v>
      </c>
      <c r="K778">
        <v>5013</v>
      </c>
      <c r="L778">
        <v>4797</v>
      </c>
      <c r="M778">
        <v>19254</v>
      </c>
      <c r="N778">
        <v>8170</v>
      </c>
      <c r="O778">
        <v>14404</v>
      </c>
      <c r="P778">
        <v>11840</v>
      </c>
      <c r="Q778">
        <v>12399</v>
      </c>
      <c r="R778">
        <v>44635</v>
      </c>
      <c r="S778">
        <v>31948</v>
      </c>
      <c r="T778">
        <v>18865</v>
      </c>
      <c r="U778">
        <v>32140</v>
      </c>
      <c r="V778">
        <v>26551</v>
      </c>
      <c r="W778">
        <v>19775</v>
      </c>
      <c r="X778">
        <v>17575</v>
      </c>
      <c r="Y778">
        <v>15616</v>
      </c>
      <c r="Z778">
        <v>15514</v>
      </c>
      <c r="AA778">
        <v>19692</v>
      </c>
      <c r="AB778">
        <v>17272</v>
      </c>
      <c r="AC778">
        <v>16134</v>
      </c>
      <c r="AD778">
        <v>9405</v>
      </c>
      <c r="AE778">
        <v>7671</v>
      </c>
      <c r="AF778">
        <v>5499</v>
      </c>
      <c r="AG778">
        <v>1077</v>
      </c>
      <c r="AH778" s="104">
        <f>AH632*0.2*EXP(-0.05)</f>
        <v>18778.029823183697</v>
      </c>
      <c r="AI778" s="77"/>
      <c r="AK778">
        <f>2017-B778</f>
        <v>2014</v>
      </c>
      <c r="AL778">
        <f>100*AH778/AH$789</f>
        <v>7.7870460092868861</v>
      </c>
      <c r="AM778">
        <f t="shared" ref="AM778:AM788" si="30">AG124*AG142</f>
        <v>1005.312</v>
      </c>
      <c r="AN778">
        <f>100*AM778/AM$789</f>
        <v>2.8789049604432346</v>
      </c>
    </row>
    <row r="779" spans="1:40" x14ac:dyDescent="0.25">
      <c r="B779">
        <v>4</v>
      </c>
      <c r="C779">
        <v>159924</v>
      </c>
      <c r="D779">
        <v>85130</v>
      </c>
      <c r="E779">
        <v>40088</v>
      </c>
      <c r="F779">
        <v>61046</v>
      </c>
      <c r="G779">
        <v>39225</v>
      </c>
      <c r="H779">
        <v>103899</v>
      </c>
      <c r="I779">
        <v>144104</v>
      </c>
      <c r="J779">
        <v>85544</v>
      </c>
      <c r="K779">
        <v>73708</v>
      </c>
      <c r="L779">
        <v>22207</v>
      </c>
      <c r="M779">
        <v>23004</v>
      </c>
      <c r="N779">
        <v>98987</v>
      </c>
      <c r="O779">
        <v>40724</v>
      </c>
      <c r="P779">
        <v>78352</v>
      </c>
      <c r="Q779">
        <v>51872</v>
      </c>
      <c r="R779">
        <v>65521</v>
      </c>
      <c r="S779">
        <v>189753</v>
      </c>
      <c r="T779">
        <v>133181</v>
      </c>
      <c r="U779">
        <v>98161</v>
      </c>
      <c r="V779">
        <v>165435</v>
      </c>
      <c r="W779">
        <v>98835</v>
      </c>
      <c r="X779">
        <v>95685</v>
      </c>
      <c r="Y779">
        <v>80159</v>
      </c>
      <c r="Z779">
        <v>62319</v>
      </c>
      <c r="AA779">
        <v>58724</v>
      </c>
      <c r="AB779">
        <v>95611</v>
      </c>
      <c r="AC779">
        <v>73479</v>
      </c>
      <c r="AD779">
        <v>78975</v>
      </c>
      <c r="AE779">
        <v>43906</v>
      </c>
      <c r="AF779">
        <v>34048</v>
      </c>
      <c r="AG779">
        <v>24086</v>
      </c>
      <c r="AH779" s="104">
        <f>AH633*0.85*EXP(-0.05)</f>
        <v>4329.4092415264486</v>
      </c>
      <c r="AI779" s="77"/>
      <c r="AK779">
        <f t="shared" ref="AK779:AK787" si="31">2017-B779</f>
        <v>2013</v>
      </c>
      <c r="AL779">
        <f t="shared" ref="AL779:AL788" si="32">100*AH779/AH$789</f>
        <v>1.7953592189514596</v>
      </c>
      <c r="AM779">
        <f t="shared" si="30"/>
        <v>8027.46</v>
      </c>
      <c r="AN779">
        <f t="shared" ref="AN779:AN788" si="33">100*AM779/AM$789</f>
        <v>22.98818119525048</v>
      </c>
    </row>
    <row r="780" spans="1:40" x14ac:dyDescent="0.25">
      <c r="B780">
        <v>5</v>
      </c>
      <c r="C780">
        <v>68641</v>
      </c>
      <c r="D780">
        <v>193804</v>
      </c>
      <c r="E780">
        <v>91685</v>
      </c>
      <c r="F780">
        <v>44855</v>
      </c>
      <c r="G780">
        <v>64587</v>
      </c>
      <c r="H780">
        <v>41782</v>
      </c>
      <c r="I780">
        <v>115965</v>
      </c>
      <c r="J780">
        <v>139939</v>
      </c>
      <c r="K780">
        <v>84192</v>
      </c>
      <c r="L780">
        <v>64658</v>
      </c>
      <c r="M780">
        <v>24311</v>
      </c>
      <c r="N780">
        <v>24039</v>
      </c>
      <c r="O780">
        <v>95822</v>
      </c>
      <c r="P780">
        <v>43703</v>
      </c>
      <c r="Q780">
        <v>63806</v>
      </c>
      <c r="R780">
        <v>46465</v>
      </c>
      <c r="S780">
        <v>61060</v>
      </c>
      <c r="T780">
        <v>201043</v>
      </c>
      <c r="U780">
        <v>141377</v>
      </c>
      <c r="V780">
        <v>112676</v>
      </c>
      <c r="W780">
        <v>136273</v>
      </c>
      <c r="X780">
        <v>111096</v>
      </c>
      <c r="Y780">
        <v>92245</v>
      </c>
      <c r="Z780">
        <v>76804</v>
      </c>
      <c r="AA780">
        <v>60069</v>
      </c>
      <c r="AB780">
        <v>60680</v>
      </c>
      <c r="AC780">
        <v>91160</v>
      </c>
      <c r="AD780">
        <v>88187</v>
      </c>
      <c r="AE780">
        <v>76039</v>
      </c>
      <c r="AF780">
        <v>45158</v>
      </c>
      <c r="AG780">
        <v>35170</v>
      </c>
      <c r="AH780" s="105">
        <f>AH634*1*EXP(-0.05)</f>
        <v>20193.754087962352</v>
      </c>
      <c r="AI780" s="77"/>
      <c r="AK780">
        <f t="shared" si="31"/>
        <v>2012</v>
      </c>
      <c r="AL780">
        <f t="shared" si="32"/>
        <v>8.3741315603325255</v>
      </c>
      <c r="AM780">
        <f t="shared" si="30"/>
        <v>5089.7530000000006</v>
      </c>
      <c r="AN780">
        <f t="shared" si="33"/>
        <v>14.575490155425218</v>
      </c>
    </row>
    <row r="781" spans="1:40" x14ac:dyDescent="0.25">
      <c r="B781">
        <v>6</v>
      </c>
      <c r="C781">
        <v>22372</v>
      </c>
      <c r="D781">
        <v>55384</v>
      </c>
      <c r="E781">
        <v>168072</v>
      </c>
      <c r="F781">
        <v>72620</v>
      </c>
      <c r="G781">
        <v>35651</v>
      </c>
      <c r="H781">
        <v>47527</v>
      </c>
      <c r="I781">
        <v>36860</v>
      </c>
      <c r="J781">
        <v>93260</v>
      </c>
      <c r="K781">
        <v>106292</v>
      </c>
      <c r="L781">
        <v>61672</v>
      </c>
      <c r="M781">
        <v>53324</v>
      </c>
      <c r="N781">
        <v>18658</v>
      </c>
      <c r="O781">
        <v>19005</v>
      </c>
      <c r="P781">
        <v>70837</v>
      </c>
      <c r="Q781">
        <v>29488</v>
      </c>
      <c r="R781">
        <v>42635</v>
      </c>
      <c r="S781">
        <v>31671</v>
      </c>
      <c r="T781">
        <v>52865</v>
      </c>
      <c r="U781">
        <v>156432</v>
      </c>
      <c r="V781">
        <v>110731</v>
      </c>
      <c r="W781">
        <v>88257</v>
      </c>
      <c r="X781">
        <v>104829</v>
      </c>
      <c r="Y781">
        <v>84168</v>
      </c>
      <c r="Z781">
        <v>71368</v>
      </c>
      <c r="AA781">
        <v>60325</v>
      </c>
      <c r="AB781">
        <v>48446</v>
      </c>
      <c r="AC781">
        <v>44533</v>
      </c>
      <c r="AD781">
        <v>83441</v>
      </c>
      <c r="AE781">
        <v>69177</v>
      </c>
      <c r="AF781">
        <v>61153</v>
      </c>
      <c r="AG781">
        <v>34591</v>
      </c>
      <c r="AH781" s="105">
        <f t="shared" ref="AH781:AH788" si="34">AH635*1*EXP(-0.05)</f>
        <v>28817.827394318279</v>
      </c>
      <c r="AI781" s="77"/>
      <c r="AK781">
        <f t="shared" si="31"/>
        <v>2011</v>
      </c>
      <c r="AL781">
        <f t="shared" si="32"/>
        <v>11.950441548995148</v>
      </c>
      <c r="AM781">
        <f t="shared" si="30"/>
        <v>3102.4169999999999</v>
      </c>
      <c r="AN781">
        <f t="shared" si="33"/>
        <v>8.8843699176608055</v>
      </c>
    </row>
    <row r="782" spans="1:40" x14ac:dyDescent="0.25">
      <c r="B782">
        <v>7</v>
      </c>
      <c r="C782">
        <v>19992</v>
      </c>
      <c r="D782">
        <v>16154</v>
      </c>
      <c r="E782">
        <v>35504</v>
      </c>
      <c r="F782">
        <v>117572</v>
      </c>
      <c r="G782">
        <v>49030</v>
      </c>
      <c r="H782">
        <v>27901</v>
      </c>
      <c r="I782">
        <v>33922</v>
      </c>
      <c r="J782">
        <v>28919</v>
      </c>
      <c r="K782">
        <v>69004</v>
      </c>
      <c r="L782">
        <v>71895</v>
      </c>
      <c r="M782">
        <v>46237</v>
      </c>
      <c r="N782">
        <v>42104</v>
      </c>
      <c r="O782">
        <v>16513</v>
      </c>
      <c r="P782">
        <v>16133</v>
      </c>
      <c r="Q782">
        <v>45200</v>
      </c>
      <c r="R782">
        <v>21033</v>
      </c>
      <c r="S782">
        <v>25168</v>
      </c>
      <c r="T782">
        <v>26765</v>
      </c>
      <c r="U782">
        <v>40018</v>
      </c>
      <c r="V782">
        <v>119864</v>
      </c>
      <c r="W782">
        <v>83612</v>
      </c>
      <c r="X782">
        <v>76313</v>
      </c>
      <c r="Y782">
        <v>68314</v>
      </c>
      <c r="Z782">
        <v>64372</v>
      </c>
      <c r="AA782">
        <v>55457</v>
      </c>
      <c r="AB782">
        <v>46332</v>
      </c>
      <c r="AC782">
        <v>34380</v>
      </c>
      <c r="AD782">
        <v>38944</v>
      </c>
      <c r="AE782">
        <v>57447</v>
      </c>
      <c r="AF782">
        <v>54762</v>
      </c>
      <c r="AG782">
        <v>45172</v>
      </c>
      <c r="AH782" s="105">
        <f t="shared" si="34"/>
        <v>29019.650692544023</v>
      </c>
      <c r="AI782" s="77"/>
      <c r="AK782">
        <f t="shared" si="31"/>
        <v>2010</v>
      </c>
      <c r="AL782">
        <f t="shared" si="32"/>
        <v>12.034135489404676</v>
      </c>
      <c r="AM782">
        <f t="shared" si="30"/>
        <v>5023.9440000000004</v>
      </c>
      <c r="AN782">
        <f t="shared" si="33"/>
        <v>14.387033381267733</v>
      </c>
    </row>
    <row r="783" spans="1:40" x14ac:dyDescent="0.25">
      <c r="B783">
        <v>8</v>
      </c>
      <c r="C783">
        <v>33222</v>
      </c>
      <c r="D783">
        <v>13301</v>
      </c>
      <c r="E783">
        <v>9395</v>
      </c>
      <c r="F783">
        <v>21936</v>
      </c>
      <c r="G783">
        <v>70416</v>
      </c>
      <c r="H783">
        <v>34123</v>
      </c>
      <c r="I783">
        <v>19509</v>
      </c>
      <c r="J783">
        <v>22967</v>
      </c>
      <c r="K783">
        <v>20762</v>
      </c>
      <c r="L783">
        <v>43215</v>
      </c>
      <c r="M783">
        <v>48207</v>
      </c>
      <c r="N783">
        <v>35327</v>
      </c>
      <c r="O783">
        <v>29667</v>
      </c>
      <c r="P783">
        <v>13213</v>
      </c>
      <c r="Q783">
        <v>11177</v>
      </c>
      <c r="R783">
        <v>29570</v>
      </c>
      <c r="S783">
        <v>12526</v>
      </c>
      <c r="T783">
        <v>18995</v>
      </c>
      <c r="U783">
        <v>20893</v>
      </c>
      <c r="V783">
        <v>32756</v>
      </c>
      <c r="W783">
        <v>87553</v>
      </c>
      <c r="X783">
        <v>60581</v>
      </c>
      <c r="Y783">
        <v>52605</v>
      </c>
      <c r="Z783">
        <v>50214</v>
      </c>
      <c r="AA783">
        <v>51207</v>
      </c>
      <c r="AB783">
        <v>41039</v>
      </c>
      <c r="AC783">
        <v>28593</v>
      </c>
      <c r="AD783">
        <v>27631</v>
      </c>
      <c r="AE783">
        <v>25140</v>
      </c>
      <c r="AF783">
        <v>42757</v>
      </c>
      <c r="AG783">
        <v>42882</v>
      </c>
      <c r="AH783" s="105">
        <f t="shared" si="34"/>
        <v>36191.701770511769</v>
      </c>
      <c r="AI783" s="77"/>
      <c r="AK783">
        <f t="shared" si="31"/>
        <v>2009</v>
      </c>
      <c r="AL783">
        <f t="shared" si="32"/>
        <v>15.008307553831699</v>
      </c>
      <c r="AM783">
        <f t="shared" si="30"/>
        <v>3486.0430000000001</v>
      </c>
      <c r="AN783">
        <f t="shared" si="33"/>
        <v>9.9829570173422919</v>
      </c>
    </row>
    <row r="784" spans="1:40" x14ac:dyDescent="0.25">
      <c r="B784">
        <v>9</v>
      </c>
      <c r="C784">
        <v>13748</v>
      </c>
      <c r="D784">
        <v>16993</v>
      </c>
      <c r="E784">
        <v>6631</v>
      </c>
      <c r="F784">
        <v>5949</v>
      </c>
      <c r="G784">
        <v>12223</v>
      </c>
      <c r="H784">
        <v>37461</v>
      </c>
      <c r="I784">
        <v>21442</v>
      </c>
      <c r="J784">
        <v>14063</v>
      </c>
      <c r="K784">
        <v>15787</v>
      </c>
      <c r="L784">
        <v>12529</v>
      </c>
      <c r="M784">
        <v>31092</v>
      </c>
      <c r="N784">
        <v>36253</v>
      </c>
      <c r="O784">
        <v>25509</v>
      </c>
      <c r="P784">
        <v>21035</v>
      </c>
      <c r="Q784">
        <v>9533</v>
      </c>
      <c r="R784">
        <v>7737</v>
      </c>
      <c r="S784">
        <v>14322</v>
      </c>
      <c r="T784">
        <v>8334</v>
      </c>
      <c r="U784">
        <v>14569</v>
      </c>
      <c r="V784">
        <v>16559</v>
      </c>
      <c r="W784">
        <v>23370</v>
      </c>
      <c r="X784">
        <v>62712</v>
      </c>
      <c r="Y784">
        <v>37267</v>
      </c>
      <c r="Z784">
        <v>40225</v>
      </c>
      <c r="AA784">
        <v>37259</v>
      </c>
      <c r="AB784">
        <v>39268</v>
      </c>
      <c r="AC784">
        <v>25754</v>
      </c>
      <c r="AD784">
        <v>21096</v>
      </c>
      <c r="AE784">
        <v>18162</v>
      </c>
      <c r="AF784">
        <v>19567</v>
      </c>
      <c r="AG784">
        <v>30735</v>
      </c>
      <c r="AH784" s="105">
        <f t="shared" si="34"/>
        <v>35248.995361654583</v>
      </c>
      <c r="AI784" s="77"/>
      <c r="AK784">
        <f t="shared" si="31"/>
        <v>2008</v>
      </c>
      <c r="AL784">
        <f t="shared" si="32"/>
        <v>14.617377395122647</v>
      </c>
      <c r="AM784">
        <f t="shared" si="30"/>
        <v>3090.5</v>
      </c>
      <c r="AN784">
        <f t="shared" si="33"/>
        <v>8.850243287904469</v>
      </c>
    </row>
    <row r="785" spans="2:40" x14ac:dyDescent="0.25">
      <c r="B785">
        <v>10</v>
      </c>
      <c r="C785">
        <v>12879</v>
      </c>
      <c r="D785">
        <v>8132</v>
      </c>
      <c r="E785">
        <v>6035</v>
      </c>
      <c r="F785">
        <v>4177</v>
      </c>
      <c r="G785">
        <v>3143</v>
      </c>
      <c r="H785">
        <v>8927</v>
      </c>
      <c r="I785">
        <v>19630</v>
      </c>
      <c r="J785">
        <v>13574</v>
      </c>
      <c r="K785">
        <v>7594</v>
      </c>
      <c r="L785">
        <v>9241</v>
      </c>
      <c r="M785">
        <v>7667</v>
      </c>
      <c r="N785">
        <v>21715</v>
      </c>
      <c r="O785">
        <v>23856</v>
      </c>
      <c r="P785">
        <v>18969</v>
      </c>
      <c r="Q785">
        <v>13335</v>
      </c>
      <c r="R785">
        <v>6868</v>
      </c>
      <c r="S785">
        <v>3655</v>
      </c>
      <c r="T785">
        <v>10186</v>
      </c>
      <c r="U785">
        <v>5494</v>
      </c>
      <c r="V785">
        <v>11455</v>
      </c>
      <c r="W785">
        <v>12680</v>
      </c>
      <c r="X785">
        <v>16171</v>
      </c>
      <c r="Y785">
        <v>40163</v>
      </c>
      <c r="Z785">
        <v>27722</v>
      </c>
      <c r="AA785">
        <v>30840</v>
      </c>
      <c r="AB785">
        <v>26184</v>
      </c>
      <c r="AC785">
        <v>25934</v>
      </c>
      <c r="AD785">
        <v>17047</v>
      </c>
      <c r="AE785">
        <v>11960</v>
      </c>
      <c r="AF785">
        <v>13515</v>
      </c>
      <c r="AG785">
        <v>14505</v>
      </c>
      <c r="AH785" s="105">
        <f t="shared" si="34"/>
        <v>24329.893676494055</v>
      </c>
      <c r="AI785" s="77"/>
      <c r="AK785">
        <f t="shared" si="31"/>
        <v>2007</v>
      </c>
      <c r="AL785">
        <f t="shared" si="32"/>
        <v>10.089343943101476</v>
      </c>
      <c r="AM785">
        <f t="shared" si="30"/>
        <v>2083.0920000000001</v>
      </c>
      <c r="AN785">
        <f t="shared" si="33"/>
        <v>5.965336026884807</v>
      </c>
    </row>
    <row r="786" spans="2:40" x14ac:dyDescent="0.25">
      <c r="B786">
        <v>11</v>
      </c>
      <c r="C786">
        <v>9495</v>
      </c>
      <c r="D786">
        <v>7095</v>
      </c>
      <c r="E786">
        <v>3574</v>
      </c>
      <c r="F786">
        <v>3240</v>
      </c>
      <c r="G786">
        <v>2573</v>
      </c>
      <c r="H786">
        <v>1767</v>
      </c>
      <c r="I786">
        <v>4757</v>
      </c>
      <c r="J786">
        <v>13020</v>
      </c>
      <c r="K786">
        <v>7291</v>
      </c>
      <c r="L786">
        <v>3702</v>
      </c>
      <c r="M786">
        <v>5827</v>
      </c>
      <c r="N786">
        <v>4447</v>
      </c>
      <c r="O786">
        <v>15654</v>
      </c>
      <c r="P786">
        <v>16226</v>
      </c>
      <c r="Q786">
        <v>14050</v>
      </c>
      <c r="R786">
        <v>9127</v>
      </c>
      <c r="S786">
        <v>4095</v>
      </c>
      <c r="T786">
        <v>2967</v>
      </c>
      <c r="U786">
        <v>6987</v>
      </c>
      <c r="V786">
        <v>4233</v>
      </c>
      <c r="W786">
        <v>8085</v>
      </c>
      <c r="X786">
        <v>8543</v>
      </c>
      <c r="Y786">
        <v>8856</v>
      </c>
      <c r="Z786">
        <v>30263</v>
      </c>
      <c r="AA786">
        <v>21545</v>
      </c>
      <c r="AB786">
        <v>23235</v>
      </c>
      <c r="AC786">
        <v>15757</v>
      </c>
      <c r="AD786">
        <v>18588</v>
      </c>
      <c r="AE786">
        <v>10960</v>
      </c>
      <c r="AF786">
        <v>8437</v>
      </c>
      <c r="AG786">
        <v>9418</v>
      </c>
      <c r="AH786" s="105">
        <f t="shared" si="34"/>
        <v>10768.375577930692</v>
      </c>
      <c r="AI786" s="77"/>
      <c r="AK786">
        <f t="shared" si="31"/>
        <v>2006</v>
      </c>
      <c r="AL786">
        <f t="shared" si="32"/>
        <v>4.4655289644443998</v>
      </c>
      <c r="AM786">
        <f t="shared" si="30"/>
        <v>1278.0240000000001</v>
      </c>
      <c r="AN786">
        <f t="shared" si="33"/>
        <v>3.6598684121601104</v>
      </c>
    </row>
    <row r="787" spans="2:40" x14ac:dyDescent="0.25">
      <c r="B787">
        <v>12</v>
      </c>
      <c r="C787">
        <v>13037</v>
      </c>
      <c r="D787">
        <v>5031</v>
      </c>
      <c r="E787">
        <v>3509</v>
      </c>
      <c r="F787">
        <v>1652</v>
      </c>
      <c r="G787">
        <v>1865</v>
      </c>
      <c r="H787">
        <v>1681</v>
      </c>
      <c r="I787">
        <v>1102</v>
      </c>
      <c r="J787">
        <v>2853</v>
      </c>
      <c r="K787">
        <v>6982</v>
      </c>
      <c r="L787">
        <v>3005</v>
      </c>
      <c r="M787">
        <v>1558</v>
      </c>
      <c r="N787">
        <v>4674</v>
      </c>
      <c r="O787">
        <v>3331</v>
      </c>
      <c r="P787">
        <v>11297</v>
      </c>
      <c r="Q787">
        <v>10936</v>
      </c>
      <c r="R787">
        <v>10018</v>
      </c>
      <c r="S787">
        <v>5899</v>
      </c>
      <c r="T787">
        <v>2698</v>
      </c>
      <c r="U787">
        <v>1585</v>
      </c>
      <c r="V787">
        <v>5284</v>
      </c>
      <c r="W787">
        <v>2905</v>
      </c>
      <c r="X787">
        <v>5757</v>
      </c>
      <c r="Y787">
        <v>4805</v>
      </c>
      <c r="Z787">
        <v>6569</v>
      </c>
      <c r="AA787">
        <v>23379</v>
      </c>
      <c r="AB787">
        <v>16149</v>
      </c>
      <c r="AC787">
        <v>13064</v>
      </c>
      <c r="AD787">
        <v>9109</v>
      </c>
      <c r="AE787">
        <v>10810</v>
      </c>
      <c r="AF787">
        <v>7505</v>
      </c>
      <c r="AG787">
        <v>5355</v>
      </c>
      <c r="AH787" s="105">
        <f t="shared" si="34"/>
        <v>6728.5080169938574</v>
      </c>
      <c r="AI787" s="77"/>
      <c r="AK787">
        <f t="shared" si="31"/>
        <v>2005</v>
      </c>
      <c r="AL787">
        <f t="shared" si="32"/>
        <v>2.7902395509830731</v>
      </c>
      <c r="AM787">
        <f t="shared" si="30"/>
        <v>620.54399999999998</v>
      </c>
      <c r="AN787">
        <f t="shared" si="33"/>
        <v>1.777047523329361</v>
      </c>
    </row>
    <row r="788" spans="2:40" x14ac:dyDescent="0.25">
      <c r="B788">
        <v>13</v>
      </c>
      <c r="C788">
        <v>13569</v>
      </c>
      <c r="D788">
        <v>14182</v>
      </c>
      <c r="E788">
        <v>9956</v>
      </c>
      <c r="F788">
        <v>9540</v>
      </c>
      <c r="G788">
        <v>9411</v>
      </c>
      <c r="H788">
        <v>9021</v>
      </c>
      <c r="I788">
        <v>8759</v>
      </c>
      <c r="J788">
        <v>8939</v>
      </c>
      <c r="K788">
        <v>9530</v>
      </c>
      <c r="L788">
        <v>10526</v>
      </c>
      <c r="M788">
        <v>8368</v>
      </c>
      <c r="N788">
        <v>3958</v>
      </c>
      <c r="O788">
        <v>5152</v>
      </c>
      <c r="P788">
        <v>4763</v>
      </c>
      <c r="Q788">
        <v>10162</v>
      </c>
      <c r="R788">
        <v>13803</v>
      </c>
      <c r="S788">
        <v>9749</v>
      </c>
      <c r="T788">
        <v>11207</v>
      </c>
      <c r="U788">
        <v>9193</v>
      </c>
      <c r="V788">
        <v>8374</v>
      </c>
      <c r="W788">
        <v>9351</v>
      </c>
      <c r="X788">
        <v>8064</v>
      </c>
      <c r="Y788">
        <v>8265</v>
      </c>
      <c r="Z788">
        <v>9612</v>
      </c>
      <c r="AA788">
        <v>12301</v>
      </c>
      <c r="AB788">
        <v>26102</v>
      </c>
      <c r="AC788">
        <v>28560</v>
      </c>
      <c r="AD788">
        <v>28798</v>
      </c>
      <c r="AE788">
        <v>28034</v>
      </c>
      <c r="AF788">
        <v>31526</v>
      </c>
      <c r="AG788">
        <v>28731</v>
      </c>
      <c r="AH788" s="105">
        <f t="shared" si="34"/>
        <v>26738.311456387415</v>
      </c>
      <c r="AI788" s="77"/>
      <c r="AK788" t="s">
        <v>278</v>
      </c>
      <c r="AL788">
        <f t="shared" si="32"/>
        <v>11.088088765546029</v>
      </c>
      <c r="AM788">
        <f t="shared" si="30"/>
        <v>2112.855</v>
      </c>
      <c r="AN788">
        <f t="shared" si="33"/>
        <v>6.050568122331466</v>
      </c>
    </row>
    <row r="789" spans="2:40" x14ac:dyDescent="0.25">
      <c r="B789" t="s">
        <v>168</v>
      </c>
      <c r="C789" s="23">
        <f>SUM(C778:C788)</f>
        <v>383813</v>
      </c>
      <c r="D789" s="23">
        <f t="shared" ref="D789:AH789" si="35">SUM(D778:D788)</f>
        <v>423300</v>
      </c>
      <c r="E789" s="23">
        <f t="shared" si="35"/>
        <v>385512</v>
      </c>
      <c r="F789" s="23">
        <f t="shared" si="35"/>
        <v>349855</v>
      </c>
      <c r="G789" s="23">
        <f t="shared" si="35"/>
        <v>309712</v>
      </c>
      <c r="H789" s="23">
        <f t="shared" si="35"/>
        <v>343178</v>
      </c>
      <c r="I789" s="23">
        <f t="shared" si="35"/>
        <v>423579</v>
      </c>
      <c r="J789" s="23">
        <f t="shared" si="35"/>
        <v>440712</v>
      </c>
      <c r="K789" s="23">
        <f t="shared" si="35"/>
        <v>406155</v>
      </c>
      <c r="L789" s="23">
        <f t="shared" si="35"/>
        <v>307447</v>
      </c>
      <c r="M789" s="23">
        <f t="shared" si="35"/>
        <v>268849</v>
      </c>
      <c r="N789" s="23">
        <f t="shared" si="35"/>
        <v>298332</v>
      </c>
      <c r="O789" s="23">
        <f t="shared" si="35"/>
        <v>289637</v>
      </c>
      <c r="P789" s="23">
        <f t="shared" si="35"/>
        <v>306368</v>
      </c>
      <c r="Q789" s="23">
        <f t="shared" si="35"/>
        <v>271958</v>
      </c>
      <c r="R789" s="23">
        <f t="shared" si="35"/>
        <v>297412</v>
      </c>
      <c r="S789" s="23">
        <f t="shared" si="35"/>
        <v>389846</v>
      </c>
      <c r="T789" s="23">
        <f t="shared" si="35"/>
        <v>487106</v>
      </c>
      <c r="U789" s="23">
        <f t="shared" si="35"/>
        <v>526849</v>
      </c>
      <c r="V789" s="23">
        <f t="shared" si="35"/>
        <v>613918</v>
      </c>
      <c r="W789" s="23">
        <f t="shared" si="35"/>
        <v>570696</v>
      </c>
      <c r="X789" s="23">
        <f t="shared" si="35"/>
        <v>567326</v>
      </c>
      <c r="Y789" s="23">
        <f t="shared" si="35"/>
        <v>492463</v>
      </c>
      <c r="Z789" s="23">
        <f t="shared" si="35"/>
        <v>454982</v>
      </c>
      <c r="AA789" s="23">
        <f t="shared" si="35"/>
        <v>430798</v>
      </c>
      <c r="AB789" s="23">
        <f t="shared" si="35"/>
        <v>440318</v>
      </c>
      <c r="AC789" s="23">
        <f t="shared" si="35"/>
        <v>397348</v>
      </c>
      <c r="AD789" s="23">
        <f t="shared" si="35"/>
        <v>421221</v>
      </c>
      <c r="AE789" s="23">
        <f t="shared" si="35"/>
        <v>359306</v>
      </c>
      <c r="AF789" s="23">
        <f t="shared" si="35"/>
        <v>323927</v>
      </c>
      <c r="AG789" s="23">
        <f t="shared" si="35"/>
        <v>271722</v>
      </c>
      <c r="AH789" s="23">
        <f t="shared" si="35"/>
        <v>241144.45709950713</v>
      </c>
      <c r="AI789" s="23"/>
      <c r="AL789">
        <f>SUM(AL778:AL788)</f>
        <v>100.00000000000003</v>
      </c>
      <c r="AM789">
        <f>SUM(AM778:AM788)</f>
        <v>34919.94400000001</v>
      </c>
      <c r="AN789">
        <f>SUM(AN778:AN788)</f>
        <v>99.999999999999986</v>
      </c>
    </row>
    <row r="790" spans="2:40" x14ac:dyDescent="0.25">
      <c r="B790" t="s">
        <v>279</v>
      </c>
      <c r="C790">
        <f>C789/1000</f>
        <v>383.81299999999999</v>
      </c>
      <c r="D790">
        <f t="shared" ref="D790:AI790" si="36">D789/1000</f>
        <v>423.3</v>
      </c>
      <c r="E790">
        <f t="shared" si="36"/>
        <v>385.512</v>
      </c>
      <c r="F790">
        <f t="shared" si="36"/>
        <v>349.85500000000002</v>
      </c>
      <c r="G790">
        <f t="shared" si="36"/>
        <v>309.71199999999999</v>
      </c>
      <c r="H790">
        <f t="shared" si="36"/>
        <v>343.178</v>
      </c>
      <c r="I790">
        <f t="shared" si="36"/>
        <v>423.57900000000001</v>
      </c>
      <c r="J790">
        <f t="shared" si="36"/>
        <v>440.71199999999999</v>
      </c>
      <c r="K790">
        <f t="shared" si="36"/>
        <v>406.15499999999997</v>
      </c>
      <c r="L790">
        <f t="shared" si="36"/>
        <v>307.447</v>
      </c>
      <c r="M790">
        <f t="shared" si="36"/>
        <v>268.84899999999999</v>
      </c>
      <c r="N790">
        <f t="shared" si="36"/>
        <v>298.33199999999999</v>
      </c>
      <c r="O790">
        <f t="shared" si="36"/>
        <v>289.637</v>
      </c>
      <c r="P790">
        <f t="shared" si="36"/>
        <v>306.36799999999999</v>
      </c>
      <c r="Q790">
        <f t="shared" si="36"/>
        <v>271.95800000000003</v>
      </c>
      <c r="R790">
        <f t="shared" si="36"/>
        <v>297.41199999999998</v>
      </c>
      <c r="S790">
        <f t="shared" si="36"/>
        <v>389.846</v>
      </c>
      <c r="T790">
        <f t="shared" si="36"/>
        <v>487.10599999999999</v>
      </c>
      <c r="U790">
        <f t="shared" si="36"/>
        <v>526.84900000000005</v>
      </c>
      <c r="V790">
        <f t="shared" si="36"/>
        <v>613.91800000000001</v>
      </c>
      <c r="W790">
        <f t="shared" si="36"/>
        <v>570.69600000000003</v>
      </c>
      <c r="X790">
        <f t="shared" si="36"/>
        <v>567.32600000000002</v>
      </c>
      <c r="Y790">
        <f t="shared" si="36"/>
        <v>492.46300000000002</v>
      </c>
      <c r="Z790">
        <f t="shared" si="36"/>
        <v>454.98200000000003</v>
      </c>
      <c r="AA790">
        <f t="shared" si="36"/>
        <v>430.798</v>
      </c>
      <c r="AB790">
        <f t="shared" si="36"/>
        <v>440.31799999999998</v>
      </c>
      <c r="AC790">
        <f t="shared" si="36"/>
        <v>397.34800000000001</v>
      </c>
      <c r="AD790">
        <f t="shared" si="36"/>
        <v>421.221</v>
      </c>
      <c r="AE790">
        <f t="shared" si="36"/>
        <v>359.30599999999998</v>
      </c>
      <c r="AF790">
        <f t="shared" si="36"/>
        <v>323.92700000000002</v>
      </c>
      <c r="AG790">
        <f t="shared" si="36"/>
        <v>271.72199999999998</v>
      </c>
      <c r="AH790">
        <f t="shared" si="36"/>
        <v>241.14445709950712</v>
      </c>
      <c r="AI790">
        <f t="shared" si="36"/>
        <v>0</v>
      </c>
    </row>
    <row r="792" spans="2:40" x14ac:dyDescent="0.25">
      <c r="B792" t="s">
        <v>84</v>
      </c>
      <c r="C792" t="s">
        <v>171</v>
      </c>
    </row>
    <row r="795" spans="2:40" x14ac:dyDescent="0.25">
      <c r="B795" t="s">
        <v>128</v>
      </c>
      <c r="C795">
        <v>1987</v>
      </c>
      <c r="D795">
        <v>1988</v>
      </c>
      <c r="E795">
        <v>1989</v>
      </c>
      <c r="F795">
        <v>1990</v>
      </c>
      <c r="G795">
        <v>1991</v>
      </c>
      <c r="H795">
        <v>1992</v>
      </c>
      <c r="I795">
        <v>1993</v>
      </c>
      <c r="J795">
        <v>1994</v>
      </c>
      <c r="K795">
        <v>1995</v>
      </c>
      <c r="L795">
        <v>1996</v>
      </c>
      <c r="M795">
        <v>1997</v>
      </c>
      <c r="N795">
        <v>1998</v>
      </c>
      <c r="O795">
        <v>1999</v>
      </c>
      <c r="P795">
        <v>2000</v>
      </c>
      <c r="Q795">
        <v>2001</v>
      </c>
      <c r="R795">
        <v>2002</v>
      </c>
      <c r="S795">
        <v>2003</v>
      </c>
      <c r="T795">
        <v>2004</v>
      </c>
      <c r="U795">
        <v>2005</v>
      </c>
      <c r="V795">
        <v>2006</v>
      </c>
      <c r="W795">
        <v>2007</v>
      </c>
      <c r="X795">
        <v>2008</v>
      </c>
      <c r="Y795">
        <v>2009</v>
      </c>
      <c r="Z795">
        <v>2010</v>
      </c>
      <c r="AA795">
        <v>2011</v>
      </c>
      <c r="AB795">
        <v>2012</v>
      </c>
      <c r="AC795">
        <v>2013</v>
      </c>
      <c r="AD795">
        <v>2014</v>
      </c>
      <c r="AE795">
        <v>2015</v>
      </c>
      <c r="AF795">
        <v>2016</v>
      </c>
      <c r="AG795">
        <v>2017</v>
      </c>
    </row>
    <row r="796" spans="2:40" x14ac:dyDescent="0.25">
      <c r="B796" t="s">
        <v>166</v>
      </c>
    </row>
    <row r="798" spans="2:40" x14ac:dyDescent="0.25">
      <c r="B798">
        <v>3</v>
      </c>
      <c r="C798">
        <v>528</v>
      </c>
      <c r="D798">
        <v>747</v>
      </c>
      <c r="E798">
        <v>2942</v>
      </c>
      <c r="F798">
        <v>1890</v>
      </c>
      <c r="G798">
        <v>11972</v>
      </c>
      <c r="H798">
        <v>14039</v>
      </c>
      <c r="I798">
        <v>7417</v>
      </c>
      <c r="J798">
        <v>18039</v>
      </c>
      <c r="K798">
        <v>2729</v>
      </c>
      <c r="L798">
        <v>2220</v>
      </c>
      <c r="M798">
        <v>5140</v>
      </c>
      <c r="N798">
        <v>6082</v>
      </c>
      <c r="O798">
        <v>7715</v>
      </c>
      <c r="P798">
        <v>9108</v>
      </c>
      <c r="Q798">
        <v>5880</v>
      </c>
      <c r="R798">
        <v>13019</v>
      </c>
      <c r="S798">
        <v>32993</v>
      </c>
      <c r="T798">
        <v>9440</v>
      </c>
      <c r="U798">
        <v>4435</v>
      </c>
      <c r="V798">
        <v>22401</v>
      </c>
      <c r="W798">
        <v>14710</v>
      </c>
      <c r="X798">
        <v>6756</v>
      </c>
      <c r="Y798">
        <v>4153</v>
      </c>
      <c r="Z798">
        <v>1804</v>
      </c>
      <c r="AA798">
        <v>1750</v>
      </c>
      <c r="AB798">
        <v>3672</v>
      </c>
      <c r="AC798">
        <v>8526</v>
      </c>
      <c r="AD798">
        <v>714</v>
      </c>
      <c r="AE798">
        <v>1223</v>
      </c>
      <c r="AF798">
        <v>2169</v>
      </c>
      <c r="AG798">
        <v>1005</v>
      </c>
    </row>
    <row r="799" spans="2:40" x14ac:dyDescent="0.25">
      <c r="B799">
        <v>4</v>
      </c>
      <c r="C799">
        <v>8918</v>
      </c>
      <c r="D799">
        <v>9134</v>
      </c>
      <c r="E799">
        <v>5490</v>
      </c>
      <c r="F799">
        <v>11228</v>
      </c>
      <c r="G799">
        <v>9227</v>
      </c>
      <c r="H799">
        <v>23299</v>
      </c>
      <c r="I799">
        <v>37512</v>
      </c>
      <c r="J799">
        <v>22771</v>
      </c>
      <c r="K799">
        <v>25113</v>
      </c>
      <c r="L799">
        <v>6772</v>
      </c>
      <c r="M799">
        <v>5757</v>
      </c>
      <c r="N799">
        <v>32473</v>
      </c>
      <c r="O799">
        <v>11175</v>
      </c>
      <c r="P799">
        <v>29572</v>
      </c>
      <c r="Q799">
        <v>18494</v>
      </c>
      <c r="R799">
        <v>14939</v>
      </c>
      <c r="S799">
        <v>54057</v>
      </c>
      <c r="T799">
        <v>29723</v>
      </c>
      <c r="U799">
        <v>9434</v>
      </c>
      <c r="V799">
        <v>50935</v>
      </c>
      <c r="W799">
        <v>18085</v>
      </c>
      <c r="X799">
        <v>21096</v>
      </c>
      <c r="Y799">
        <v>8347</v>
      </c>
      <c r="Z799">
        <v>5510</v>
      </c>
      <c r="AA799">
        <v>6032</v>
      </c>
      <c r="AB799">
        <v>21821</v>
      </c>
      <c r="AC799">
        <v>5910</v>
      </c>
      <c r="AD799">
        <v>13789</v>
      </c>
      <c r="AE799">
        <v>7443</v>
      </c>
      <c r="AF799">
        <v>6189</v>
      </c>
      <c r="AG799">
        <v>8027</v>
      </c>
    </row>
    <row r="800" spans="2:40" x14ac:dyDescent="0.25">
      <c r="B800">
        <v>5</v>
      </c>
      <c r="C800">
        <v>14468</v>
      </c>
      <c r="D800">
        <v>23748</v>
      </c>
      <c r="E800">
        <v>19145</v>
      </c>
      <c r="F800">
        <v>8720</v>
      </c>
      <c r="G800">
        <v>20020</v>
      </c>
      <c r="H800">
        <v>9020</v>
      </c>
      <c r="I800">
        <v>22799</v>
      </c>
      <c r="J800">
        <v>35290</v>
      </c>
      <c r="K800">
        <v>20847</v>
      </c>
      <c r="L800">
        <v>18272</v>
      </c>
      <c r="M800">
        <v>6130</v>
      </c>
      <c r="N800">
        <v>5400</v>
      </c>
      <c r="O800">
        <v>32833</v>
      </c>
      <c r="P800">
        <v>13209</v>
      </c>
      <c r="Q800">
        <v>22838</v>
      </c>
      <c r="R800">
        <v>11767</v>
      </c>
      <c r="S800">
        <v>13309</v>
      </c>
      <c r="T800">
        <v>45248</v>
      </c>
      <c r="U800">
        <v>30892</v>
      </c>
      <c r="V800">
        <v>14412</v>
      </c>
      <c r="W800">
        <v>39193</v>
      </c>
      <c r="X800">
        <v>21930</v>
      </c>
      <c r="Y800">
        <v>8744</v>
      </c>
      <c r="Z800">
        <v>7992</v>
      </c>
      <c r="AA800">
        <v>5673</v>
      </c>
      <c r="AB800">
        <v>14454</v>
      </c>
      <c r="AC800">
        <v>9504</v>
      </c>
      <c r="AD800">
        <v>14575</v>
      </c>
      <c r="AE800">
        <v>14733</v>
      </c>
      <c r="AF800">
        <v>8404</v>
      </c>
      <c r="AG800">
        <v>5090</v>
      </c>
    </row>
    <row r="801" spans="2:33" x14ac:dyDescent="0.25">
      <c r="B801">
        <v>6</v>
      </c>
      <c r="C801">
        <v>5733</v>
      </c>
      <c r="D801">
        <v>18789</v>
      </c>
      <c r="E801">
        <v>49239</v>
      </c>
      <c r="F801">
        <v>21694</v>
      </c>
      <c r="G801">
        <v>9290</v>
      </c>
      <c r="H801">
        <v>15999</v>
      </c>
      <c r="I801">
        <v>6071</v>
      </c>
      <c r="J801">
        <v>23720</v>
      </c>
      <c r="K801">
        <v>30232</v>
      </c>
      <c r="L801">
        <v>17783</v>
      </c>
      <c r="M801">
        <v>9883</v>
      </c>
      <c r="N801">
        <v>2274</v>
      </c>
      <c r="O801">
        <v>4313</v>
      </c>
      <c r="P801">
        <v>22141</v>
      </c>
      <c r="Q801">
        <v>8676</v>
      </c>
      <c r="R801">
        <v>15177</v>
      </c>
      <c r="S801">
        <v>7275</v>
      </c>
      <c r="T801">
        <v>11337</v>
      </c>
      <c r="U801">
        <v>36695</v>
      </c>
      <c r="V801">
        <v>14010</v>
      </c>
      <c r="W801">
        <v>16590</v>
      </c>
      <c r="X801">
        <v>31432</v>
      </c>
      <c r="Y801">
        <v>5723</v>
      </c>
      <c r="Z801">
        <v>7215</v>
      </c>
      <c r="AA801">
        <v>7067</v>
      </c>
      <c r="AB801">
        <v>12967</v>
      </c>
      <c r="AC801">
        <v>5175</v>
      </c>
      <c r="AD801">
        <v>21433</v>
      </c>
      <c r="AE801">
        <v>13007</v>
      </c>
      <c r="AF801">
        <v>12711</v>
      </c>
      <c r="AG801">
        <v>3102</v>
      </c>
    </row>
    <row r="802" spans="2:33" x14ac:dyDescent="0.25">
      <c r="B802">
        <v>7</v>
      </c>
      <c r="C802">
        <v>6004</v>
      </c>
      <c r="D802">
        <v>6841</v>
      </c>
      <c r="E802">
        <v>12503</v>
      </c>
      <c r="F802">
        <v>44809</v>
      </c>
      <c r="G802">
        <v>15961</v>
      </c>
      <c r="H802">
        <v>8711</v>
      </c>
      <c r="I802">
        <v>9253</v>
      </c>
      <c r="J802">
        <v>7549</v>
      </c>
      <c r="K802">
        <v>22880</v>
      </c>
      <c r="L802">
        <v>24467</v>
      </c>
      <c r="M802">
        <v>10112</v>
      </c>
      <c r="N802">
        <v>11779</v>
      </c>
      <c r="O802">
        <v>3971</v>
      </c>
      <c r="P802">
        <v>3752</v>
      </c>
      <c r="Q802">
        <v>16129</v>
      </c>
      <c r="R802">
        <v>6766</v>
      </c>
      <c r="S802">
        <v>7243</v>
      </c>
      <c r="T802">
        <v>4324</v>
      </c>
      <c r="U802">
        <v>8214</v>
      </c>
      <c r="V802">
        <v>17401</v>
      </c>
      <c r="W802">
        <v>24819</v>
      </c>
      <c r="X802">
        <v>18314</v>
      </c>
      <c r="Y802">
        <v>7227</v>
      </c>
      <c r="Z802">
        <v>4542</v>
      </c>
      <c r="AA802">
        <v>7776</v>
      </c>
      <c r="AB802">
        <v>16392</v>
      </c>
      <c r="AC802">
        <v>5973</v>
      </c>
      <c r="AD802">
        <v>11281</v>
      </c>
      <c r="AE802">
        <v>13464</v>
      </c>
      <c r="AF802">
        <v>8315</v>
      </c>
      <c r="AG802">
        <v>5024</v>
      </c>
    </row>
    <row r="803" spans="2:33" x14ac:dyDescent="0.25">
      <c r="B803">
        <v>8</v>
      </c>
      <c r="C803">
        <v>15028</v>
      </c>
      <c r="D803">
        <v>6422</v>
      </c>
      <c r="E803">
        <v>2686</v>
      </c>
      <c r="F803">
        <v>9226</v>
      </c>
      <c r="G803">
        <v>33480</v>
      </c>
      <c r="H803">
        <v>12640</v>
      </c>
      <c r="I803">
        <v>4660</v>
      </c>
      <c r="J803">
        <v>6761</v>
      </c>
      <c r="K803">
        <v>6942</v>
      </c>
      <c r="L803">
        <v>12217</v>
      </c>
      <c r="M803">
        <v>10051</v>
      </c>
      <c r="N803">
        <v>8406</v>
      </c>
      <c r="O803">
        <v>9786</v>
      </c>
      <c r="P803">
        <v>2837</v>
      </c>
      <c r="Q803">
        <v>3362</v>
      </c>
      <c r="R803">
        <v>14010</v>
      </c>
      <c r="S803">
        <v>4389</v>
      </c>
      <c r="T803">
        <v>3092</v>
      </c>
      <c r="U803">
        <v>3912</v>
      </c>
      <c r="V803">
        <v>4611</v>
      </c>
      <c r="W803">
        <v>26816</v>
      </c>
      <c r="X803">
        <v>19591</v>
      </c>
      <c r="Y803">
        <v>3399</v>
      </c>
      <c r="Z803">
        <v>5727</v>
      </c>
      <c r="AA803">
        <v>4730</v>
      </c>
      <c r="AB803">
        <v>13935</v>
      </c>
      <c r="AC803">
        <v>6414</v>
      </c>
      <c r="AD803">
        <v>7641</v>
      </c>
      <c r="AE803">
        <v>5110</v>
      </c>
      <c r="AF803">
        <v>8375</v>
      </c>
      <c r="AG803">
        <v>3486</v>
      </c>
    </row>
    <row r="804" spans="2:33" x14ac:dyDescent="0.25">
      <c r="B804">
        <v>9</v>
      </c>
      <c r="C804">
        <v>5164</v>
      </c>
      <c r="D804">
        <v>10755</v>
      </c>
      <c r="E804">
        <v>1993</v>
      </c>
      <c r="F804">
        <v>2653</v>
      </c>
      <c r="G804">
        <v>3256</v>
      </c>
      <c r="H804">
        <v>18006</v>
      </c>
      <c r="I804">
        <v>7101</v>
      </c>
      <c r="J804">
        <v>5966</v>
      </c>
      <c r="K804">
        <v>5451</v>
      </c>
      <c r="L804">
        <v>4792</v>
      </c>
      <c r="M804">
        <v>7596</v>
      </c>
      <c r="N804">
        <v>10896</v>
      </c>
      <c r="O804">
        <v>6727</v>
      </c>
      <c r="P804">
        <v>5941</v>
      </c>
      <c r="Q804">
        <v>3040</v>
      </c>
      <c r="R804">
        <v>3500</v>
      </c>
      <c r="S804">
        <v>3677</v>
      </c>
      <c r="T804">
        <v>2013</v>
      </c>
      <c r="U804">
        <v>3083</v>
      </c>
      <c r="V804">
        <v>2092</v>
      </c>
      <c r="W804">
        <v>7284</v>
      </c>
      <c r="X804">
        <v>17771</v>
      </c>
      <c r="Y804">
        <v>3086</v>
      </c>
      <c r="Z804">
        <v>3365</v>
      </c>
      <c r="AA804">
        <v>5972</v>
      </c>
      <c r="AB804">
        <v>11921</v>
      </c>
      <c r="AC804">
        <v>7616</v>
      </c>
      <c r="AD804">
        <v>7837</v>
      </c>
      <c r="AE804">
        <v>3734</v>
      </c>
      <c r="AF804">
        <v>3378</v>
      </c>
      <c r="AG804">
        <v>3090</v>
      </c>
    </row>
    <row r="805" spans="2:33" x14ac:dyDescent="0.25">
      <c r="B805">
        <v>10</v>
      </c>
      <c r="C805">
        <v>4971</v>
      </c>
      <c r="D805">
        <v>4372</v>
      </c>
      <c r="E805">
        <v>2567</v>
      </c>
      <c r="F805">
        <v>1469</v>
      </c>
      <c r="G805">
        <v>1413</v>
      </c>
      <c r="H805">
        <v>4115</v>
      </c>
      <c r="I805">
        <v>5740</v>
      </c>
      <c r="J805">
        <v>5933</v>
      </c>
      <c r="K805">
        <v>3228</v>
      </c>
      <c r="L805">
        <v>2972</v>
      </c>
      <c r="M805">
        <v>3029</v>
      </c>
      <c r="N805">
        <v>5097</v>
      </c>
      <c r="O805">
        <v>7777</v>
      </c>
      <c r="P805">
        <v>3732</v>
      </c>
      <c r="Q805">
        <v>4334</v>
      </c>
      <c r="R805">
        <v>1906</v>
      </c>
      <c r="S805">
        <v>749</v>
      </c>
      <c r="T805">
        <v>2492</v>
      </c>
      <c r="U805">
        <v>1733</v>
      </c>
      <c r="V805">
        <v>1586</v>
      </c>
      <c r="W805">
        <v>3975</v>
      </c>
      <c r="X805">
        <v>6255</v>
      </c>
      <c r="Y805">
        <v>3266</v>
      </c>
      <c r="Z805">
        <v>2583</v>
      </c>
      <c r="AA805">
        <v>3574</v>
      </c>
      <c r="AB805">
        <v>9525</v>
      </c>
      <c r="AC805">
        <v>5743</v>
      </c>
      <c r="AD805">
        <v>4814</v>
      </c>
      <c r="AE805">
        <v>3050</v>
      </c>
      <c r="AF805">
        <v>2777</v>
      </c>
      <c r="AG805">
        <v>2083</v>
      </c>
    </row>
    <row r="806" spans="2:33" x14ac:dyDescent="0.25">
      <c r="B806">
        <v>11</v>
      </c>
      <c r="C806">
        <v>3848</v>
      </c>
      <c r="D806">
        <v>3608</v>
      </c>
      <c r="E806">
        <v>1764</v>
      </c>
      <c r="F806">
        <v>1223</v>
      </c>
      <c r="G806">
        <v>963</v>
      </c>
      <c r="H806">
        <v>660</v>
      </c>
      <c r="I806">
        <v>1642</v>
      </c>
      <c r="J806">
        <v>5711</v>
      </c>
      <c r="K806">
        <v>3818</v>
      </c>
      <c r="L806">
        <v>2060</v>
      </c>
      <c r="M806">
        <v>1225</v>
      </c>
      <c r="N806">
        <v>796</v>
      </c>
      <c r="O806">
        <v>4564</v>
      </c>
      <c r="P806">
        <v>4453</v>
      </c>
      <c r="Q806">
        <v>3814</v>
      </c>
      <c r="R806">
        <v>2582</v>
      </c>
      <c r="S806">
        <v>1263</v>
      </c>
      <c r="T806">
        <v>1189</v>
      </c>
      <c r="U806">
        <v>1821</v>
      </c>
      <c r="V806">
        <v>374</v>
      </c>
      <c r="W806">
        <v>2456</v>
      </c>
      <c r="X806">
        <v>3016</v>
      </c>
      <c r="Y806">
        <v>806</v>
      </c>
      <c r="Z806">
        <v>3122</v>
      </c>
      <c r="AA806">
        <v>2775</v>
      </c>
      <c r="AB806">
        <v>8956</v>
      </c>
      <c r="AC806">
        <v>5768</v>
      </c>
      <c r="AD806">
        <v>6501</v>
      </c>
      <c r="AE806">
        <v>2922</v>
      </c>
      <c r="AF806">
        <v>2240</v>
      </c>
      <c r="AG806">
        <v>1278</v>
      </c>
    </row>
    <row r="807" spans="2:33" x14ac:dyDescent="0.25">
      <c r="B807">
        <v>12</v>
      </c>
      <c r="C807">
        <v>5286</v>
      </c>
      <c r="D807">
        <v>2737</v>
      </c>
      <c r="E807">
        <v>1342</v>
      </c>
      <c r="F807">
        <v>661</v>
      </c>
      <c r="G807">
        <v>739</v>
      </c>
      <c r="H807">
        <v>712</v>
      </c>
      <c r="I807">
        <v>334</v>
      </c>
      <c r="J807">
        <v>1145</v>
      </c>
      <c r="K807">
        <v>2877</v>
      </c>
      <c r="L807">
        <v>1188</v>
      </c>
      <c r="M807">
        <v>419</v>
      </c>
      <c r="N807">
        <v>1118</v>
      </c>
      <c r="O807">
        <v>1010</v>
      </c>
      <c r="P807">
        <v>2745</v>
      </c>
      <c r="Q807">
        <v>3328</v>
      </c>
      <c r="R807">
        <v>3789</v>
      </c>
      <c r="S807">
        <v>1665</v>
      </c>
      <c r="T807">
        <v>722</v>
      </c>
      <c r="U807">
        <v>389</v>
      </c>
      <c r="V807">
        <v>654</v>
      </c>
      <c r="W807">
        <v>897</v>
      </c>
      <c r="X807">
        <v>1944</v>
      </c>
      <c r="Y807">
        <v>384</v>
      </c>
      <c r="Z807">
        <v>647</v>
      </c>
      <c r="AA807">
        <v>2912</v>
      </c>
      <c r="AB807">
        <v>5632</v>
      </c>
      <c r="AC807">
        <v>3649</v>
      </c>
      <c r="AD807">
        <v>2926</v>
      </c>
      <c r="AE807">
        <v>2520</v>
      </c>
      <c r="AF807">
        <v>1581</v>
      </c>
      <c r="AG807">
        <v>621</v>
      </c>
    </row>
    <row r="808" spans="2:33" x14ac:dyDescent="0.25">
      <c r="B808">
        <v>13</v>
      </c>
      <c r="C808">
        <v>5502</v>
      </c>
      <c r="D808">
        <v>5661</v>
      </c>
      <c r="E808">
        <v>1043</v>
      </c>
      <c r="F808">
        <v>654</v>
      </c>
      <c r="G808">
        <v>507</v>
      </c>
      <c r="H808">
        <v>208</v>
      </c>
      <c r="I808">
        <v>100</v>
      </c>
      <c r="J808">
        <v>768</v>
      </c>
      <c r="K808">
        <v>1363</v>
      </c>
      <c r="L808">
        <v>3116</v>
      </c>
      <c r="M808">
        <v>5465</v>
      </c>
      <c r="N808">
        <v>1756</v>
      </c>
      <c r="O808">
        <v>2697</v>
      </c>
      <c r="P808">
        <v>2410</v>
      </c>
      <c r="Q808">
        <v>3738</v>
      </c>
      <c r="R808">
        <v>8514</v>
      </c>
      <c r="S808">
        <v>2197</v>
      </c>
      <c r="T808">
        <v>2802</v>
      </c>
      <c r="U808">
        <v>1838</v>
      </c>
      <c r="V808">
        <v>1288</v>
      </c>
      <c r="W808">
        <v>3204</v>
      </c>
      <c r="X808">
        <v>2569</v>
      </c>
      <c r="Y808">
        <v>593</v>
      </c>
      <c r="Z808">
        <v>908</v>
      </c>
      <c r="AA808">
        <v>1129</v>
      </c>
      <c r="AB808">
        <v>6044</v>
      </c>
      <c r="AC808">
        <v>7176</v>
      </c>
      <c r="AD808">
        <v>3492</v>
      </c>
      <c r="AE808">
        <v>2542</v>
      </c>
      <c r="AF808">
        <v>4247</v>
      </c>
      <c r="AG808">
        <v>2113</v>
      </c>
    </row>
    <row r="809" spans="2:33" x14ac:dyDescent="0.25">
      <c r="B809" t="s">
        <v>290</v>
      </c>
      <c r="C809">
        <f>SUM(C798:C808)/1000</f>
        <v>75.45</v>
      </c>
      <c r="D809">
        <f t="shared" ref="D809:AG809" si="37">SUM(D798:D808)/1000</f>
        <v>92.813999999999993</v>
      </c>
      <c r="E809">
        <f t="shared" si="37"/>
        <v>100.714</v>
      </c>
      <c r="F809">
        <f t="shared" si="37"/>
        <v>104.227</v>
      </c>
      <c r="G809">
        <f t="shared" si="37"/>
        <v>106.828</v>
      </c>
      <c r="H809">
        <f t="shared" si="37"/>
        <v>107.40900000000001</v>
      </c>
      <c r="I809">
        <f t="shared" si="37"/>
        <v>102.629</v>
      </c>
      <c r="J809">
        <f t="shared" si="37"/>
        <v>133.65299999999999</v>
      </c>
      <c r="K809">
        <f t="shared" si="37"/>
        <v>125.48</v>
      </c>
      <c r="L809">
        <f t="shared" si="37"/>
        <v>95.858999999999995</v>
      </c>
      <c r="M809">
        <f t="shared" si="37"/>
        <v>64.807000000000002</v>
      </c>
      <c r="N809">
        <f t="shared" si="37"/>
        <v>86.076999999999998</v>
      </c>
      <c r="O809">
        <f t="shared" si="37"/>
        <v>92.567999999999998</v>
      </c>
      <c r="P809">
        <f t="shared" si="37"/>
        <v>99.9</v>
      </c>
      <c r="Q809">
        <f t="shared" si="37"/>
        <v>93.632999999999996</v>
      </c>
      <c r="R809">
        <f t="shared" si="37"/>
        <v>95.968999999999994</v>
      </c>
      <c r="S809">
        <f t="shared" si="37"/>
        <v>128.81700000000001</v>
      </c>
      <c r="T809">
        <f t="shared" si="37"/>
        <v>112.38200000000001</v>
      </c>
      <c r="U809">
        <f t="shared" si="37"/>
        <v>102.446</v>
      </c>
      <c r="V809">
        <f t="shared" si="37"/>
        <v>129.76400000000001</v>
      </c>
      <c r="W809">
        <f t="shared" si="37"/>
        <v>158.029</v>
      </c>
      <c r="X809">
        <f t="shared" si="37"/>
        <v>150.67400000000001</v>
      </c>
      <c r="Y809">
        <f t="shared" si="37"/>
        <v>45.728000000000002</v>
      </c>
      <c r="Z809">
        <f t="shared" si="37"/>
        <v>43.414999999999999</v>
      </c>
      <c r="AA809">
        <f t="shared" si="37"/>
        <v>49.39</v>
      </c>
      <c r="AB809">
        <f t="shared" si="37"/>
        <v>125.319</v>
      </c>
      <c r="AC809">
        <f t="shared" si="37"/>
        <v>71.453999999999994</v>
      </c>
      <c r="AD809">
        <f t="shared" si="37"/>
        <v>95.003</v>
      </c>
      <c r="AE809">
        <f t="shared" si="37"/>
        <v>69.748000000000005</v>
      </c>
      <c r="AF809">
        <f t="shared" si="37"/>
        <v>60.386000000000003</v>
      </c>
      <c r="AG809">
        <f t="shared" si="37"/>
        <v>34.918999999999997</v>
      </c>
    </row>
    <row r="810" spans="2:33" x14ac:dyDescent="0.25">
      <c r="B810" t="s">
        <v>168</v>
      </c>
      <c r="C810">
        <v>75451</v>
      </c>
      <c r="D810">
        <v>92814</v>
      </c>
      <c r="E810">
        <v>100713</v>
      </c>
      <c r="F810">
        <v>104227</v>
      </c>
      <c r="G810">
        <v>106827</v>
      </c>
      <c r="H810">
        <v>107408</v>
      </c>
      <c r="I810">
        <v>102629</v>
      </c>
      <c r="J810">
        <v>133653</v>
      </c>
      <c r="K810">
        <v>125481</v>
      </c>
      <c r="L810">
        <v>95858</v>
      </c>
      <c r="M810">
        <v>64806</v>
      </c>
      <c r="N810">
        <v>86076</v>
      </c>
      <c r="O810">
        <v>92569</v>
      </c>
      <c r="P810">
        <v>99902</v>
      </c>
      <c r="Q810">
        <v>93635</v>
      </c>
      <c r="R810">
        <v>95969</v>
      </c>
      <c r="S810">
        <v>128818</v>
      </c>
      <c r="T810">
        <v>112382</v>
      </c>
      <c r="U810">
        <v>102447</v>
      </c>
      <c r="V810">
        <v>129766</v>
      </c>
      <c r="W810">
        <v>158030</v>
      </c>
      <c r="X810">
        <v>150675</v>
      </c>
      <c r="Y810">
        <v>45728</v>
      </c>
      <c r="Z810">
        <v>43416</v>
      </c>
      <c r="AA810">
        <v>49389</v>
      </c>
      <c r="AB810">
        <v>125319</v>
      </c>
      <c r="AC810">
        <v>71454</v>
      </c>
      <c r="AD810">
        <v>95004</v>
      </c>
      <c r="AE810">
        <v>69746</v>
      </c>
      <c r="AF810">
        <v>60387</v>
      </c>
      <c r="AG810">
        <v>34920</v>
      </c>
    </row>
    <row r="812" spans="2:33" x14ac:dyDescent="0.25">
      <c r="B812" t="s">
        <v>84</v>
      </c>
      <c r="C812" t="s">
        <v>49</v>
      </c>
    </row>
    <row r="815" spans="2:33" x14ac:dyDescent="0.25">
      <c r="B815" t="s">
        <v>128</v>
      </c>
      <c r="C815">
        <v>1987</v>
      </c>
      <c r="D815">
        <v>1988</v>
      </c>
      <c r="E815">
        <v>1989</v>
      </c>
      <c r="F815">
        <v>1990</v>
      </c>
      <c r="G815">
        <v>1991</v>
      </c>
      <c r="H815">
        <v>1992</v>
      </c>
      <c r="I815">
        <v>1993</v>
      </c>
      <c r="J815">
        <v>1994</v>
      </c>
      <c r="K815">
        <v>1995</v>
      </c>
      <c r="L815">
        <v>1996</v>
      </c>
      <c r="M815">
        <v>1997</v>
      </c>
      <c r="N815">
        <v>1998</v>
      </c>
      <c r="O815">
        <v>1999</v>
      </c>
      <c r="P815">
        <v>2000</v>
      </c>
      <c r="Q815">
        <v>2001</v>
      </c>
      <c r="R815">
        <v>2002</v>
      </c>
      <c r="S815">
        <v>2003</v>
      </c>
      <c r="T815">
        <v>2004</v>
      </c>
      <c r="U815">
        <v>2005</v>
      </c>
      <c r="V815">
        <v>2006</v>
      </c>
      <c r="W815">
        <v>2007</v>
      </c>
      <c r="X815">
        <v>2008</v>
      </c>
      <c r="Y815">
        <v>2009</v>
      </c>
      <c r="Z815">
        <v>2010</v>
      </c>
      <c r="AA815">
        <v>2011</v>
      </c>
      <c r="AB815">
        <v>2012</v>
      </c>
      <c r="AC815">
        <v>2013</v>
      </c>
      <c r="AD815">
        <v>2014</v>
      </c>
      <c r="AE815">
        <v>2015</v>
      </c>
      <c r="AF815">
        <v>2016</v>
      </c>
      <c r="AG815">
        <v>2017</v>
      </c>
    </row>
    <row r="816" spans="2:33" x14ac:dyDescent="0.25">
      <c r="B816" t="s">
        <v>166</v>
      </c>
    </row>
    <row r="818" spans="2:33" x14ac:dyDescent="0.25">
      <c r="B818">
        <v>3</v>
      </c>
      <c r="C818">
        <v>3144</v>
      </c>
      <c r="D818">
        <v>4757</v>
      </c>
      <c r="E818">
        <v>22628</v>
      </c>
      <c r="F818">
        <v>14884</v>
      </c>
      <c r="G818">
        <v>88683</v>
      </c>
      <c r="H818">
        <v>94860</v>
      </c>
      <c r="I818">
        <v>51153</v>
      </c>
      <c r="J818">
        <v>134616</v>
      </c>
      <c r="K818">
        <v>20991</v>
      </c>
      <c r="L818">
        <v>15969</v>
      </c>
      <c r="M818">
        <v>39240</v>
      </c>
      <c r="N818">
        <v>45390</v>
      </c>
      <c r="O818">
        <v>56315</v>
      </c>
      <c r="P818">
        <v>57282</v>
      </c>
      <c r="Q818">
        <v>42304</v>
      </c>
      <c r="R818">
        <v>80863</v>
      </c>
      <c r="S818">
        <v>211495</v>
      </c>
      <c r="T818">
        <v>63355</v>
      </c>
      <c r="U818">
        <v>26091</v>
      </c>
      <c r="V818">
        <v>118526</v>
      </c>
      <c r="W818">
        <v>93697</v>
      </c>
      <c r="X818">
        <v>38830</v>
      </c>
      <c r="Y818">
        <v>21856</v>
      </c>
      <c r="Z818">
        <v>8843</v>
      </c>
      <c r="AA818">
        <v>9357</v>
      </c>
      <c r="AB818">
        <v>17827</v>
      </c>
      <c r="AC818">
        <v>46848</v>
      </c>
      <c r="AD818">
        <v>3537</v>
      </c>
      <c r="AE818">
        <v>6024</v>
      </c>
      <c r="AF818">
        <v>10740</v>
      </c>
      <c r="AG818">
        <v>5236</v>
      </c>
    </row>
    <row r="819" spans="2:33" x14ac:dyDescent="0.25">
      <c r="B819">
        <v>4</v>
      </c>
      <c r="C819">
        <v>44590</v>
      </c>
      <c r="D819">
        <v>41331</v>
      </c>
      <c r="E819">
        <v>26649</v>
      </c>
      <c r="F819">
        <v>56995</v>
      </c>
      <c r="G819">
        <v>49081</v>
      </c>
      <c r="H819">
        <v>122626</v>
      </c>
      <c r="I819">
        <v>177780</v>
      </c>
      <c r="J819">
        <v>113290</v>
      </c>
      <c r="K819">
        <v>137232</v>
      </c>
      <c r="L819">
        <v>40311</v>
      </c>
      <c r="M819">
        <v>30141</v>
      </c>
      <c r="N819">
        <v>175529</v>
      </c>
      <c r="O819">
        <v>54779</v>
      </c>
      <c r="P819">
        <v>136278</v>
      </c>
      <c r="Q819">
        <v>86422</v>
      </c>
      <c r="R819">
        <v>70801</v>
      </c>
      <c r="S819">
        <v>286017</v>
      </c>
      <c r="T819">
        <v>139543</v>
      </c>
      <c r="U819">
        <v>42116</v>
      </c>
      <c r="V819">
        <v>217672</v>
      </c>
      <c r="W819">
        <v>82205</v>
      </c>
      <c r="X819">
        <v>90932</v>
      </c>
      <c r="Y819">
        <v>35221</v>
      </c>
      <c r="Z819">
        <v>22674</v>
      </c>
      <c r="AA819">
        <v>24621</v>
      </c>
      <c r="AB819">
        <v>89432</v>
      </c>
      <c r="AC819">
        <v>24833</v>
      </c>
      <c r="AD819">
        <v>53241</v>
      </c>
      <c r="AE819">
        <v>29890</v>
      </c>
      <c r="AF819">
        <v>25575</v>
      </c>
      <c r="AG819">
        <v>31855</v>
      </c>
    </row>
    <row r="820" spans="2:33" x14ac:dyDescent="0.25">
      <c r="B820">
        <v>5</v>
      </c>
      <c r="C820">
        <v>60285</v>
      </c>
      <c r="D820">
        <v>99366</v>
      </c>
      <c r="E820">
        <v>77824</v>
      </c>
      <c r="F820">
        <v>35593</v>
      </c>
      <c r="G820">
        <v>86292</v>
      </c>
      <c r="H820">
        <v>38381</v>
      </c>
      <c r="I820">
        <v>92680</v>
      </c>
      <c r="J820">
        <v>142876</v>
      </c>
      <c r="K820">
        <v>86864</v>
      </c>
      <c r="L820">
        <v>86187</v>
      </c>
      <c r="M820">
        <v>26307</v>
      </c>
      <c r="N820">
        <v>22691</v>
      </c>
      <c r="O820">
        <v>140913</v>
      </c>
      <c r="P820">
        <v>49289</v>
      </c>
      <c r="Q820">
        <v>93597</v>
      </c>
      <c r="R820">
        <v>45607</v>
      </c>
      <c r="S820">
        <v>58120</v>
      </c>
      <c r="T820">
        <v>182450</v>
      </c>
      <c r="U820">
        <v>117910</v>
      </c>
      <c r="V820">
        <v>54800</v>
      </c>
      <c r="W820">
        <v>159970</v>
      </c>
      <c r="X820">
        <v>79745</v>
      </c>
      <c r="Y820">
        <v>31914</v>
      </c>
      <c r="Z820">
        <v>29492</v>
      </c>
      <c r="AA820">
        <v>20046</v>
      </c>
      <c r="AB820">
        <v>51257</v>
      </c>
      <c r="AC820">
        <v>35070</v>
      </c>
      <c r="AD820">
        <v>50609</v>
      </c>
      <c r="AE820">
        <v>53573</v>
      </c>
      <c r="AF820">
        <v>29908</v>
      </c>
      <c r="AG820">
        <v>18113</v>
      </c>
    </row>
    <row r="821" spans="2:33" x14ac:dyDescent="0.25">
      <c r="B821">
        <v>6</v>
      </c>
      <c r="C821">
        <v>20622</v>
      </c>
      <c r="D821">
        <v>69331</v>
      </c>
      <c r="E821">
        <v>188654</v>
      </c>
      <c r="F821">
        <v>79757</v>
      </c>
      <c r="G821">
        <v>34793</v>
      </c>
      <c r="H821">
        <v>58605</v>
      </c>
      <c r="I821">
        <v>20791</v>
      </c>
      <c r="J821">
        <v>87207</v>
      </c>
      <c r="K821">
        <v>109140</v>
      </c>
      <c r="L821">
        <v>68927</v>
      </c>
      <c r="M821">
        <v>36738</v>
      </c>
      <c r="N821">
        <v>8613</v>
      </c>
      <c r="O821">
        <v>16093</v>
      </c>
      <c r="P821">
        <v>76614</v>
      </c>
      <c r="Q821">
        <v>30336</v>
      </c>
      <c r="R821">
        <v>54202</v>
      </c>
      <c r="S821">
        <v>27979</v>
      </c>
      <c r="T821">
        <v>40489</v>
      </c>
      <c r="U821">
        <v>133437</v>
      </c>
      <c r="V821">
        <v>48312</v>
      </c>
      <c r="W821">
        <v>63565</v>
      </c>
      <c r="X821">
        <v>107644</v>
      </c>
      <c r="Y821">
        <v>18826</v>
      </c>
      <c r="Z821">
        <v>24293</v>
      </c>
      <c r="AA821">
        <v>22869</v>
      </c>
      <c r="AB821">
        <v>43079</v>
      </c>
      <c r="AC821">
        <v>17250</v>
      </c>
      <c r="AD821">
        <v>70044</v>
      </c>
      <c r="AE821">
        <v>43501</v>
      </c>
      <c r="AF821">
        <v>41952</v>
      </c>
      <c r="AG821">
        <v>10239</v>
      </c>
    </row>
    <row r="822" spans="2:33" x14ac:dyDescent="0.25">
      <c r="B822">
        <v>7</v>
      </c>
      <c r="C822">
        <v>19751</v>
      </c>
      <c r="D822">
        <v>22955</v>
      </c>
      <c r="E822">
        <v>43114</v>
      </c>
      <c r="F822">
        <v>157225</v>
      </c>
      <c r="G822">
        <v>55228</v>
      </c>
      <c r="H822">
        <v>27921</v>
      </c>
      <c r="I822">
        <v>28560</v>
      </c>
      <c r="J822">
        <v>24913</v>
      </c>
      <c r="K822">
        <v>76780</v>
      </c>
      <c r="L822">
        <v>84660</v>
      </c>
      <c r="M822">
        <v>33705</v>
      </c>
      <c r="N822">
        <v>40898</v>
      </c>
      <c r="O822">
        <v>13506</v>
      </c>
      <c r="P822">
        <v>11546</v>
      </c>
      <c r="Q822">
        <v>54491</v>
      </c>
      <c r="R822">
        <v>21211</v>
      </c>
      <c r="S822">
        <v>25592</v>
      </c>
      <c r="T822">
        <v>13727</v>
      </c>
      <c r="U822">
        <v>27565</v>
      </c>
      <c r="V822">
        <v>57241</v>
      </c>
      <c r="W822">
        <v>89599</v>
      </c>
      <c r="X822">
        <v>59656</v>
      </c>
      <c r="Y822">
        <v>22725</v>
      </c>
      <c r="Z822">
        <v>14419</v>
      </c>
      <c r="AA822">
        <v>23706</v>
      </c>
      <c r="AB822">
        <v>51224</v>
      </c>
      <c r="AC822">
        <v>18550</v>
      </c>
      <c r="AD822">
        <v>34393</v>
      </c>
      <c r="AE822">
        <v>43015</v>
      </c>
      <c r="AF822">
        <v>25823</v>
      </c>
      <c r="AG822">
        <v>15506</v>
      </c>
    </row>
    <row r="823" spans="2:33" x14ac:dyDescent="0.25">
      <c r="B823">
        <v>8</v>
      </c>
      <c r="C823">
        <v>46240</v>
      </c>
      <c r="D823">
        <v>20131</v>
      </c>
      <c r="E823">
        <v>8116</v>
      </c>
      <c r="F823">
        <v>30248</v>
      </c>
      <c r="G823">
        <v>110132</v>
      </c>
      <c r="H823">
        <v>38420</v>
      </c>
      <c r="I823">
        <v>13313</v>
      </c>
      <c r="J823">
        <v>20303</v>
      </c>
      <c r="K823">
        <v>21361</v>
      </c>
      <c r="L823">
        <v>39664</v>
      </c>
      <c r="M823">
        <v>31022</v>
      </c>
      <c r="N823">
        <v>25944</v>
      </c>
      <c r="O823">
        <v>31467</v>
      </c>
      <c r="P823">
        <v>8294</v>
      </c>
      <c r="Q823">
        <v>10375</v>
      </c>
      <c r="R823">
        <v>42199</v>
      </c>
      <c r="S823">
        <v>14203</v>
      </c>
      <c r="T823">
        <v>9342</v>
      </c>
      <c r="U823">
        <v>12074</v>
      </c>
      <c r="V823">
        <v>13603</v>
      </c>
      <c r="W823">
        <v>93435</v>
      </c>
      <c r="X823">
        <v>62194</v>
      </c>
      <c r="Y823">
        <v>10425</v>
      </c>
      <c r="Z823">
        <v>17407</v>
      </c>
      <c r="AA823">
        <v>13749</v>
      </c>
      <c r="AB823">
        <v>41846</v>
      </c>
      <c r="AC823">
        <v>19032</v>
      </c>
      <c r="AD823">
        <v>22084</v>
      </c>
      <c r="AE823">
        <v>15533</v>
      </c>
      <c r="AF823">
        <v>24925</v>
      </c>
      <c r="AG823">
        <v>10223</v>
      </c>
    </row>
    <row r="824" spans="2:33" x14ac:dyDescent="0.25">
      <c r="B824">
        <v>9</v>
      </c>
      <c r="C824">
        <v>15232</v>
      </c>
      <c r="D824">
        <v>32201</v>
      </c>
      <c r="E824">
        <v>5897</v>
      </c>
      <c r="F824">
        <v>8187</v>
      </c>
      <c r="G824">
        <v>10079</v>
      </c>
      <c r="H824">
        <v>53114</v>
      </c>
      <c r="I824">
        <v>19617</v>
      </c>
      <c r="J824">
        <v>16301</v>
      </c>
      <c r="K824">
        <v>15225</v>
      </c>
      <c r="L824">
        <v>14746</v>
      </c>
      <c r="M824">
        <v>22277</v>
      </c>
      <c r="N824">
        <v>32046</v>
      </c>
      <c r="O824">
        <v>19845</v>
      </c>
      <c r="P824">
        <v>16367</v>
      </c>
      <c r="Q824">
        <v>8762</v>
      </c>
      <c r="R824">
        <v>9888</v>
      </c>
      <c r="S824">
        <v>10944</v>
      </c>
      <c r="T824">
        <v>5769</v>
      </c>
      <c r="U824">
        <v>9203</v>
      </c>
      <c r="V824">
        <v>5994</v>
      </c>
      <c r="W824">
        <v>23422</v>
      </c>
      <c r="X824">
        <v>54345</v>
      </c>
      <c r="Y824">
        <v>9213</v>
      </c>
      <c r="Z824">
        <v>10045</v>
      </c>
      <c r="AA824">
        <v>16967</v>
      </c>
      <c r="AB824">
        <v>34653</v>
      </c>
      <c r="AC824">
        <v>21821</v>
      </c>
      <c r="AD824">
        <v>22138</v>
      </c>
      <c r="AE824">
        <v>10760</v>
      </c>
      <c r="AF824">
        <v>9516</v>
      </c>
      <c r="AG824">
        <v>8830</v>
      </c>
    </row>
    <row r="825" spans="2:33" x14ac:dyDescent="0.25">
      <c r="B825">
        <v>10</v>
      </c>
      <c r="C825">
        <v>13963</v>
      </c>
      <c r="D825">
        <v>12349</v>
      </c>
      <c r="E825">
        <v>7292</v>
      </c>
      <c r="F825">
        <v>4372</v>
      </c>
      <c r="G825">
        <v>4155</v>
      </c>
      <c r="H825">
        <v>11592</v>
      </c>
      <c r="I825">
        <v>15266</v>
      </c>
      <c r="J825">
        <v>15695</v>
      </c>
      <c r="K825">
        <v>8541</v>
      </c>
      <c r="L825">
        <v>8419</v>
      </c>
      <c r="M825">
        <v>8531</v>
      </c>
      <c r="N825">
        <v>14647</v>
      </c>
      <c r="O825">
        <v>22031</v>
      </c>
      <c r="P825">
        <v>9874</v>
      </c>
      <c r="Q825">
        <v>12244</v>
      </c>
      <c r="R825">
        <v>4707</v>
      </c>
      <c r="S825">
        <v>2230</v>
      </c>
      <c r="T825">
        <v>7021</v>
      </c>
      <c r="U825">
        <v>5172</v>
      </c>
      <c r="V825">
        <v>4299</v>
      </c>
      <c r="W825">
        <v>11760</v>
      </c>
      <c r="X825">
        <v>18130</v>
      </c>
      <c r="Y825">
        <v>9549</v>
      </c>
      <c r="Z825">
        <v>7576</v>
      </c>
      <c r="AA825">
        <v>10039</v>
      </c>
      <c r="AB825">
        <v>27215</v>
      </c>
      <c r="AC825">
        <v>15952</v>
      </c>
      <c r="AD825">
        <v>13298</v>
      </c>
      <c r="AE825">
        <v>8664</v>
      </c>
      <c r="AF825">
        <v>7734</v>
      </c>
      <c r="AG825">
        <v>5676</v>
      </c>
    </row>
    <row r="826" spans="2:33" x14ac:dyDescent="0.25">
      <c r="B826">
        <v>11</v>
      </c>
      <c r="C826">
        <v>10179</v>
      </c>
      <c r="D826">
        <v>10250</v>
      </c>
      <c r="E826">
        <v>4780</v>
      </c>
      <c r="F826">
        <v>3379</v>
      </c>
      <c r="G826">
        <v>2735</v>
      </c>
      <c r="H826">
        <v>1727</v>
      </c>
      <c r="I826">
        <v>4254</v>
      </c>
      <c r="J826">
        <v>14680</v>
      </c>
      <c r="K826">
        <v>9617</v>
      </c>
      <c r="L826">
        <v>5836</v>
      </c>
      <c r="M826">
        <v>3383</v>
      </c>
      <c r="N826">
        <v>2122</v>
      </c>
      <c r="O826">
        <v>12609</v>
      </c>
      <c r="P826">
        <v>11332</v>
      </c>
      <c r="Q826">
        <v>9907</v>
      </c>
      <c r="R826">
        <v>6520</v>
      </c>
      <c r="S826">
        <v>3424</v>
      </c>
      <c r="T826">
        <v>3136</v>
      </c>
      <c r="U826">
        <v>5116</v>
      </c>
      <c r="V826">
        <v>898</v>
      </c>
      <c r="W826">
        <v>7353</v>
      </c>
      <c r="X826">
        <v>8240</v>
      </c>
      <c r="Y826">
        <v>2238</v>
      </c>
      <c r="Z826">
        <v>8896</v>
      </c>
      <c r="AA826">
        <v>7623</v>
      </c>
      <c r="AB826">
        <v>24946</v>
      </c>
      <c r="AC826">
        <v>15804</v>
      </c>
      <c r="AD826">
        <v>17761</v>
      </c>
      <c r="AE826">
        <v>8161</v>
      </c>
      <c r="AF826">
        <v>6088</v>
      </c>
      <c r="AG826">
        <v>3399</v>
      </c>
    </row>
    <row r="827" spans="2:33" x14ac:dyDescent="0.25">
      <c r="B827">
        <v>12</v>
      </c>
      <c r="C827">
        <v>13216</v>
      </c>
      <c r="D827">
        <v>7378</v>
      </c>
      <c r="E827">
        <v>3449</v>
      </c>
      <c r="F827">
        <v>1786</v>
      </c>
      <c r="G827">
        <v>2003</v>
      </c>
      <c r="H827">
        <v>1757</v>
      </c>
      <c r="I827">
        <v>797</v>
      </c>
      <c r="J827">
        <v>2936</v>
      </c>
      <c r="K827">
        <v>7034</v>
      </c>
      <c r="L827">
        <v>3152</v>
      </c>
      <c r="M827">
        <v>1141</v>
      </c>
      <c r="N827">
        <v>2754</v>
      </c>
      <c r="O827">
        <v>2673</v>
      </c>
      <c r="P827">
        <v>6744</v>
      </c>
      <c r="Q827">
        <v>8259</v>
      </c>
      <c r="R827">
        <v>9108</v>
      </c>
      <c r="S827">
        <v>4225</v>
      </c>
      <c r="T827">
        <v>1861</v>
      </c>
      <c r="U827">
        <v>1045</v>
      </c>
      <c r="V827">
        <v>1626</v>
      </c>
      <c r="W827">
        <v>2593</v>
      </c>
      <c r="X827">
        <v>5157</v>
      </c>
      <c r="Y827">
        <v>1033</v>
      </c>
      <c r="Z827">
        <v>1764</v>
      </c>
      <c r="AA827">
        <v>7745</v>
      </c>
      <c r="AB827">
        <v>15473</v>
      </c>
      <c r="AC827">
        <v>10081</v>
      </c>
      <c r="AD827">
        <v>7974</v>
      </c>
      <c r="AE827">
        <v>6981</v>
      </c>
      <c r="AF827">
        <v>4284</v>
      </c>
      <c r="AG827">
        <v>1616</v>
      </c>
    </row>
    <row r="828" spans="2:33" x14ac:dyDescent="0.25">
      <c r="B828">
        <v>13</v>
      </c>
      <c r="C828">
        <v>13227</v>
      </c>
      <c r="D828">
        <v>14048</v>
      </c>
      <c r="E828">
        <v>2602</v>
      </c>
      <c r="F828">
        <v>1726</v>
      </c>
      <c r="G828">
        <v>1274</v>
      </c>
      <c r="H828">
        <v>530</v>
      </c>
      <c r="I828">
        <v>256</v>
      </c>
      <c r="J828">
        <v>1874</v>
      </c>
      <c r="K828">
        <v>3147</v>
      </c>
      <c r="L828">
        <v>7750</v>
      </c>
      <c r="M828">
        <v>13767</v>
      </c>
      <c r="N828">
        <v>4231</v>
      </c>
      <c r="O828">
        <v>6676</v>
      </c>
      <c r="P828">
        <v>5618</v>
      </c>
      <c r="Q828">
        <v>8838</v>
      </c>
      <c r="R828">
        <v>19046</v>
      </c>
      <c r="S828">
        <v>5507</v>
      </c>
      <c r="T828">
        <v>6720</v>
      </c>
      <c r="U828">
        <v>4573</v>
      </c>
      <c r="V828">
        <v>2995</v>
      </c>
      <c r="W828">
        <v>8683</v>
      </c>
      <c r="X828">
        <v>6488</v>
      </c>
      <c r="Y828">
        <v>1472</v>
      </c>
      <c r="Z828">
        <v>2333</v>
      </c>
      <c r="AA828">
        <v>2844</v>
      </c>
      <c r="AB828">
        <v>16423</v>
      </c>
      <c r="AC828">
        <v>18983</v>
      </c>
      <c r="AD828">
        <v>9069</v>
      </c>
      <c r="AE828">
        <v>6779</v>
      </c>
      <c r="AF828">
        <v>11089</v>
      </c>
      <c r="AG828">
        <v>5349</v>
      </c>
    </row>
    <row r="829" spans="2:33" x14ac:dyDescent="0.25">
      <c r="B829" t="s">
        <v>167</v>
      </c>
    </row>
    <row r="830" spans="2:33" x14ac:dyDescent="0.25">
      <c r="B830" t="s">
        <v>168</v>
      </c>
      <c r="C830">
        <v>260449</v>
      </c>
      <c r="D830">
        <v>334097</v>
      </c>
      <c r="E830">
        <v>391005</v>
      </c>
      <c r="F830">
        <v>394152</v>
      </c>
      <c r="G830">
        <v>444455</v>
      </c>
      <c r="H830">
        <v>449533</v>
      </c>
      <c r="I830">
        <v>424467</v>
      </c>
      <c r="J830">
        <v>574691</v>
      </c>
      <c r="K830">
        <v>495932</v>
      </c>
      <c r="L830">
        <v>375621</v>
      </c>
      <c r="M830">
        <v>246252</v>
      </c>
      <c r="N830">
        <v>374865</v>
      </c>
      <c r="O830">
        <v>376907</v>
      </c>
      <c r="P830">
        <v>389238</v>
      </c>
      <c r="Q830">
        <v>365535</v>
      </c>
      <c r="R830">
        <v>364152</v>
      </c>
      <c r="S830">
        <v>649736</v>
      </c>
      <c r="T830">
        <v>473413</v>
      </c>
      <c r="U830">
        <v>384302</v>
      </c>
      <c r="V830">
        <v>525966</v>
      </c>
      <c r="W830">
        <v>636282</v>
      </c>
      <c r="X830">
        <v>531361</v>
      </c>
      <c r="Y830">
        <v>164472</v>
      </c>
      <c r="Z830">
        <v>147742</v>
      </c>
      <c r="AA830">
        <v>159566</v>
      </c>
      <c r="AB830">
        <v>413375</v>
      </c>
      <c r="AC830">
        <v>244224</v>
      </c>
      <c r="AD830">
        <v>304148</v>
      </c>
      <c r="AE830">
        <v>232881</v>
      </c>
      <c r="AF830">
        <v>197634</v>
      </c>
      <c r="AG830">
        <v>116042</v>
      </c>
    </row>
    <row r="832" spans="2:33" x14ac:dyDescent="0.25">
      <c r="U832" s="56" t="s">
        <v>257</v>
      </c>
      <c r="V832" s="56"/>
      <c r="AF832" s="56" t="s">
        <v>257</v>
      </c>
    </row>
    <row r="833" spans="2:75" x14ac:dyDescent="0.25">
      <c r="B833" t="s">
        <v>174</v>
      </c>
      <c r="C833" t="s">
        <v>175</v>
      </c>
      <c r="AP833" s="14" t="s">
        <v>292</v>
      </c>
    </row>
    <row r="834" spans="2:75" x14ac:dyDescent="0.25">
      <c r="U834" s="15" t="s">
        <v>209</v>
      </c>
      <c r="V834" s="15" t="s">
        <v>210</v>
      </c>
      <c r="W834" s="16" t="s">
        <v>211</v>
      </c>
      <c r="X834" s="16" t="s">
        <v>212</v>
      </c>
      <c r="Y834" s="17" t="s">
        <v>132</v>
      </c>
      <c r="AA834" s="18" t="s">
        <v>213</v>
      </c>
      <c r="AQ834" s="91" t="s">
        <v>293</v>
      </c>
      <c r="AR834" s="70"/>
      <c r="AS834" s="92"/>
      <c r="AT834" s="91" t="s">
        <v>230</v>
      </c>
      <c r="AU834" s="70"/>
      <c r="AV834" s="92"/>
      <c r="AW834" s="91" t="s">
        <v>132</v>
      </c>
      <c r="AX834" s="70"/>
      <c r="AY834" s="92"/>
      <c r="AZ834" s="91" t="s">
        <v>295</v>
      </c>
      <c r="BA834" s="70"/>
      <c r="BB834" s="92"/>
      <c r="BC834" s="91" t="s">
        <v>110</v>
      </c>
      <c r="BD834" s="70"/>
      <c r="BE834" s="92"/>
    </row>
    <row r="835" spans="2:75" x14ac:dyDescent="0.25">
      <c r="B835" t="s">
        <v>92</v>
      </c>
      <c r="C835" t="s">
        <v>176</v>
      </c>
      <c r="D835" t="s">
        <v>177</v>
      </c>
      <c r="E835" t="s">
        <v>178</v>
      </c>
      <c r="F835" t="s">
        <v>20</v>
      </c>
      <c r="G835">
        <v>1</v>
      </c>
      <c r="T835" t="s">
        <v>32</v>
      </c>
      <c r="U835" s="15" t="s">
        <v>285</v>
      </c>
      <c r="V835" s="15" t="s">
        <v>286</v>
      </c>
      <c r="W835" s="15" t="s">
        <v>287</v>
      </c>
      <c r="X835" s="15" t="s">
        <v>288</v>
      </c>
      <c r="Y835" s="15" t="s">
        <v>289</v>
      </c>
      <c r="AA835" s="19" t="s">
        <v>32</v>
      </c>
      <c r="AB835" s="19" t="s">
        <v>215</v>
      </c>
      <c r="AC835" s="19" t="s">
        <v>216</v>
      </c>
      <c r="AD835" s="19" t="s">
        <v>217</v>
      </c>
      <c r="AE835" s="19" t="s">
        <v>218</v>
      </c>
      <c r="AF835" s="19" t="s">
        <v>219</v>
      </c>
      <c r="AG835" s="19" t="s">
        <v>220</v>
      </c>
      <c r="AH835" s="19" t="s">
        <v>221</v>
      </c>
      <c r="AI835" s="103" t="s">
        <v>233</v>
      </c>
      <c r="AJ835" s="20" t="s">
        <v>222</v>
      </c>
      <c r="AK835" s="20" t="s">
        <v>223</v>
      </c>
      <c r="AL835" s="20" t="s">
        <v>315</v>
      </c>
      <c r="AM835" s="20" t="s">
        <v>316</v>
      </c>
      <c r="AN835" s="20" t="s">
        <v>317</v>
      </c>
      <c r="AP835" s="20" t="s">
        <v>32</v>
      </c>
      <c r="AQ835" s="93" t="s">
        <v>214</v>
      </c>
      <c r="AR835" s="20" t="s">
        <v>285</v>
      </c>
      <c r="AS835" s="94" t="s">
        <v>294</v>
      </c>
      <c r="AT835" s="93" t="s">
        <v>214</v>
      </c>
      <c r="AU835" s="20" t="s">
        <v>285</v>
      </c>
      <c r="AV835" s="94" t="s">
        <v>294</v>
      </c>
      <c r="AW835" s="93" t="s">
        <v>214</v>
      </c>
      <c r="AX835" s="20" t="s">
        <v>285</v>
      </c>
      <c r="AY835" s="94" t="s">
        <v>294</v>
      </c>
      <c r="AZ835" s="93" t="s">
        <v>214</v>
      </c>
      <c r="BA835" s="20" t="s">
        <v>285</v>
      </c>
      <c r="BB835" s="94" t="s">
        <v>294</v>
      </c>
      <c r="BC835" s="93" t="s">
        <v>214</v>
      </c>
      <c r="BD835" s="20" t="s">
        <v>285</v>
      </c>
      <c r="BE835" s="94" t="s">
        <v>294</v>
      </c>
      <c r="BF835" s="20" t="s">
        <v>231</v>
      </c>
      <c r="BW835" t="s">
        <v>318</v>
      </c>
    </row>
    <row r="836" spans="2:75" x14ac:dyDescent="0.25">
      <c r="T836">
        <v>1987</v>
      </c>
      <c r="U836">
        <v>529.827</v>
      </c>
      <c r="V836" s="8">
        <v>0.34735468047456075</v>
      </c>
      <c r="W836" s="21">
        <v>504.37</v>
      </c>
      <c r="X836" s="21">
        <v>415.35899999999998</v>
      </c>
      <c r="Y836" s="21">
        <v>383.81299999999999</v>
      </c>
      <c r="AA836">
        <v>1987</v>
      </c>
      <c r="AB836" s="21">
        <f t="shared" ref="AB836:AB867" si="38">U836</f>
        <v>529.827</v>
      </c>
      <c r="AC836" s="21">
        <f t="shared" ref="AC836:AC867" si="39">W836</f>
        <v>504.37</v>
      </c>
      <c r="AD836" s="21">
        <f t="shared" ref="AD836:AD867" si="40">X836</f>
        <v>415.35899999999998</v>
      </c>
      <c r="AE836" s="21">
        <f t="shared" ref="AE836:AE867" si="41">Y836</f>
        <v>383.81299999999999</v>
      </c>
      <c r="AF836" s="21">
        <v>75.45</v>
      </c>
      <c r="AG836" s="9">
        <f>AF836/AE836</f>
        <v>0.19658010541591869</v>
      </c>
      <c r="AH836" s="9">
        <f t="shared" ref="AH836:AH866" si="42">V836</f>
        <v>0.34735468047456075</v>
      </c>
      <c r="AI836" s="8">
        <f>AJ878</f>
        <v>0.18165009064447862</v>
      </c>
      <c r="AJ836">
        <v>200</v>
      </c>
      <c r="AK836">
        <v>0.22</v>
      </c>
      <c r="AL836">
        <v>273</v>
      </c>
      <c r="AM836">
        <v>200</v>
      </c>
      <c r="AN836">
        <f>0.22</f>
        <v>0.22</v>
      </c>
      <c r="AP836" s="101">
        <v>87</v>
      </c>
      <c r="AQ836" s="95">
        <v>529.82899999999995</v>
      </c>
      <c r="AR836" s="33">
        <f t="shared" ref="AR836:AR866" si="43">AB836</f>
        <v>529.827</v>
      </c>
      <c r="AS836" s="96"/>
      <c r="AT836" s="99">
        <v>415.35899999999998</v>
      </c>
      <c r="AU836" s="33">
        <f t="shared" ref="AU836:AU867" si="44">AD836</f>
        <v>415.35899999999998</v>
      </c>
      <c r="AV836" s="96"/>
      <c r="AW836" s="95">
        <v>383.81400000000002</v>
      </c>
      <c r="AX836" s="33">
        <f t="shared" ref="AX836:AX867" si="45">AE836</f>
        <v>383.81299999999999</v>
      </c>
      <c r="AY836" s="96"/>
      <c r="AZ836" s="100">
        <v>0.18165197335317157</v>
      </c>
      <c r="BA836" s="34">
        <f>AJ878</f>
        <v>0.18165009064447862</v>
      </c>
      <c r="BB836" s="96"/>
      <c r="BC836" s="100">
        <v>0.34735507009767608</v>
      </c>
      <c r="BD836" s="7">
        <f t="shared" ref="BD836:BD860" si="46">AH836</f>
        <v>0.34735468047456075</v>
      </c>
      <c r="BE836" s="96"/>
      <c r="BF836" s="21">
        <f t="shared" ref="BF836:BF866" si="47">AF836</f>
        <v>75.45</v>
      </c>
      <c r="BW836">
        <v>0.15</v>
      </c>
    </row>
    <row r="837" spans="2:75" x14ac:dyDescent="0.25">
      <c r="B837" t="s">
        <v>32</v>
      </c>
      <c r="C837" t="s">
        <v>171</v>
      </c>
      <c r="D837" t="s">
        <v>179</v>
      </c>
      <c r="E837" t="s">
        <v>171</v>
      </c>
      <c r="F837" t="s">
        <v>84</v>
      </c>
      <c r="G837" t="s">
        <v>171</v>
      </c>
      <c r="H837" t="s">
        <v>174</v>
      </c>
      <c r="I837" t="s">
        <v>175</v>
      </c>
      <c r="T837">
        <v>1988</v>
      </c>
      <c r="U837">
        <v>270.995</v>
      </c>
      <c r="V837" s="8">
        <v>0.26566883726007867</v>
      </c>
      <c r="W837" s="21">
        <v>494.83300000000003</v>
      </c>
      <c r="X837" s="21">
        <v>452.28699999999998</v>
      </c>
      <c r="Y837" s="21">
        <v>423.3</v>
      </c>
      <c r="AA837">
        <v>1988</v>
      </c>
      <c r="AB837" s="21">
        <f t="shared" si="38"/>
        <v>270.995</v>
      </c>
      <c r="AC837" s="21">
        <f t="shared" si="39"/>
        <v>494.83300000000003</v>
      </c>
      <c r="AD837" s="21">
        <f t="shared" si="40"/>
        <v>452.28699999999998</v>
      </c>
      <c r="AE837" s="21">
        <f t="shared" si="41"/>
        <v>423.3</v>
      </c>
      <c r="AF837" s="21">
        <v>92.813999999999993</v>
      </c>
      <c r="AG837" s="9">
        <f t="shared" ref="AG837:AG866" si="48">AF837/AE837</f>
        <v>0.21926293408929834</v>
      </c>
      <c r="AH837" s="9">
        <f t="shared" si="42"/>
        <v>0.26566883726007867</v>
      </c>
      <c r="AI837" s="8">
        <f t="shared" ref="AI837:AI866" si="49">AJ879</f>
        <v>0.20521040843535188</v>
      </c>
      <c r="AJ837">
        <v>200</v>
      </c>
      <c r="AK837">
        <v>0.22</v>
      </c>
      <c r="AL837">
        <v>273</v>
      </c>
      <c r="AM837">
        <v>200</v>
      </c>
      <c r="AN837">
        <f t="shared" ref="AN837:AN867" si="50">0.22</f>
        <v>0.22</v>
      </c>
      <c r="AP837" s="101">
        <v>88</v>
      </c>
      <c r="AQ837" s="95">
        <v>270.99700000000001</v>
      </c>
      <c r="AR837" s="33">
        <f t="shared" si="43"/>
        <v>270.995</v>
      </c>
      <c r="AS837" s="96"/>
      <c r="AT837" s="99">
        <v>452.28800000000001</v>
      </c>
      <c r="AU837" s="33">
        <f t="shared" si="44"/>
        <v>452.28699999999998</v>
      </c>
      <c r="AV837" s="96"/>
      <c r="AW837" s="95">
        <v>423.30200000000002</v>
      </c>
      <c r="AX837" s="33">
        <f t="shared" si="45"/>
        <v>423.3</v>
      </c>
      <c r="AY837" s="96"/>
      <c r="AZ837" s="100">
        <v>0.20520954789868404</v>
      </c>
      <c r="BA837" s="34">
        <f t="shared" ref="BA837:BA866" si="51">AJ879</f>
        <v>0.20521040843535188</v>
      </c>
      <c r="BB837" s="96"/>
      <c r="BC837" s="100">
        <v>0.26566862025646681</v>
      </c>
      <c r="BD837" s="7">
        <f t="shared" si="46"/>
        <v>0.26566883726007867</v>
      </c>
      <c r="BE837" s="96"/>
      <c r="BF837" s="21">
        <f t="shared" si="47"/>
        <v>92.813999999999993</v>
      </c>
      <c r="BW837">
        <v>0.15</v>
      </c>
    </row>
    <row r="838" spans="2:75" x14ac:dyDescent="0.25">
      <c r="T838">
        <v>1989</v>
      </c>
      <c r="U838">
        <v>447.32900000000001</v>
      </c>
      <c r="V838" s="8">
        <v>0.32239579335420265</v>
      </c>
      <c r="W838" s="21">
        <v>459.238</v>
      </c>
      <c r="X838" s="21">
        <v>401.08499999999998</v>
      </c>
      <c r="Y838" s="21">
        <v>385.512</v>
      </c>
      <c r="AA838">
        <v>1989</v>
      </c>
      <c r="AB838" s="21">
        <f t="shared" si="38"/>
        <v>447.32900000000001</v>
      </c>
      <c r="AC838" s="21">
        <f t="shared" si="39"/>
        <v>459.238</v>
      </c>
      <c r="AD838" s="21">
        <f t="shared" si="40"/>
        <v>401.08499999999998</v>
      </c>
      <c r="AE838" s="21">
        <f t="shared" si="41"/>
        <v>385.512</v>
      </c>
      <c r="AF838" s="21">
        <v>100.714</v>
      </c>
      <c r="AG838" s="9">
        <f t="shared" si="48"/>
        <v>0.26124738010749343</v>
      </c>
      <c r="AH838" s="9">
        <f t="shared" si="42"/>
        <v>0.32239579335420265</v>
      </c>
      <c r="AI838" s="8">
        <f t="shared" si="49"/>
        <v>0.2511038807235374</v>
      </c>
      <c r="AJ838">
        <v>200</v>
      </c>
      <c r="AK838">
        <v>0.22</v>
      </c>
      <c r="AL838">
        <v>273</v>
      </c>
      <c r="AM838">
        <v>200</v>
      </c>
      <c r="AN838">
        <f t="shared" si="50"/>
        <v>0.22</v>
      </c>
      <c r="AP838" s="101">
        <v>89</v>
      </c>
      <c r="AQ838" s="95">
        <v>447.334</v>
      </c>
      <c r="AR838" s="33">
        <f t="shared" si="43"/>
        <v>447.32900000000001</v>
      </c>
      <c r="AS838" s="96"/>
      <c r="AT838" s="99">
        <v>401.08499999999998</v>
      </c>
      <c r="AU838" s="33">
        <f t="shared" si="44"/>
        <v>401.08499999999998</v>
      </c>
      <c r="AV838" s="96"/>
      <c r="AW838" s="95">
        <v>385.51400000000001</v>
      </c>
      <c r="AX838" s="33">
        <f t="shared" si="45"/>
        <v>385.512</v>
      </c>
      <c r="AY838" s="96"/>
      <c r="AZ838" s="100">
        <v>0.25110148970916391</v>
      </c>
      <c r="BA838" s="34">
        <f t="shared" si="51"/>
        <v>0.2511038807235374</v>
      </c>
      <c r="BB838" s="96"/>
      <c r="BC838" s="100">
        <v>0.32239567116596207</v>
      </c>
      <c r="BD838" s="7">
        <f t="shared" si="46"/>
        <v>0.32239579335420265</v>
      </c>
      <c r="BE838" s="96"/>
      <c r="BF838" s="21">
        <f t="shared" si="47"/>
        <v>100.714</v>
      </c>
      <c r="BW838">
        <v>0.15</v>
      </c>
    </row>
    <row r="839" spans="2:75" x14ac:dyDescent="0.25">
      <c r="B839">
        <v>1987</v>
      </c>
      <c r="C839">
        <v>504369.14199999999</v>
      </c>
      <c r="D839">
        <v>-9535.384</v>
      </c>
      <c r="E839">
        <v>75450.782000000007</v>
      </c>
      <c r="F839">
        <v>65915.398000000001</v>
      </c>
      <c r="T839">
        <v>1990</v>
      </c>
      <c r="U839">
        <v>300.82299999999998</v>
      </c>
      <c r="V839" s="8">
        <v>0.39966647217938417</v>
      </c>
      <c r="W839" s="21">
        <v>409.68200000000002</v>
      </c>
      <c r="X839" s="21">
        <v>371.47699999999998</v>
      </c>
      <c r="Y839" s="21">
        <v>349.85500000000002</v>
      </c>
      <c r="AA839">
        <v>1990</v>
      </c>
      <c r="AB839" s="21">
        <f t="shared" si="38"/>
        <v>300.82299999999998</v>
      </c>
      <c r="AC839" s="21">
        <f t="shared" si="39"/>
        <v>409.68200000000002</v>
      </c>
      <c r="AD839" s="21">
        <f t="shared" si="40"/>
        <v>371.47699999999998</v>
      </c>
      <c r="AE839" s="21">
        <f t="shared" si="41"/>
        <v>349.85500000000002</v>
      </c>
      <c r="AF839" s="21">
        <v>104.227</v>
      </c>
      <c r="AG839" s="9">
        <f t="shared" si="48"/>
        <v>0.29791485043803861</v>
      </c>
      <c r="AH839" s="9">
        <f t="shared" si="42"/>
        <v>0.39966647217938417</v>
      </c>
      <c r="AI839" s="8">
        <f t="shared" si="49"/>
        <v>0.28057457123859619</v>
      </c>
      <c r="AJ839">
        <v>200</v>
      </c>
      <c r="AK839">
        <v>0.22</v>
      </c>
      <c r="AL839">
        <v>273</v>
      </c>
      <c r="AM839">
        <v>200</v>
      </c>
      <c r="AN839">
        <f t="shared" si="50"/>
        <v>0.22</v>
      </c>
      <c r="AP839" s="101">
        <v>90</v>
      </c>
      <c r="AQ839" s="95">
        <v>300.82900000000001</v>
      </c>
      <c r="AR839" s="33">
        <f t="shared" si="43"/>
        <v>300.82299999999998</v>
      </c>
      <c r="AS839" s="96"/>
      <c r="AT839" s="99">
        <v>371.47899999999998</v>
      </c>
      <c r="AU839" s="33">
        <f t="shared" si="44"/>
        <v>371.47699999999998</v>
      </c>
      <c r="AV839" s="96"/>
      <c r="AW839" s="95">
        <v>349.85599999999999</v>
      </c>
      <c r="AX839" s="33">
        <f t="shared" si="45"/>
        <v>349.85500000000002</v>
      </c>
      <c r="AY839" s="96"/>
      <c r="AZ839" s="100">
        <v>0.28057303104616949</v>
      </c>
      <c r="BA839" s="34">
        <f t="shared" si="51"/>
        <v>0.28057457123859619</v>
      </c>
      <c r="BB839" s="96"/>
      <c r="BC839" s="100">
        <v>0.39966628068308352</v>
      </c>
      <c r="BD839" s="7">
        <f t="shared" si="46"/>
        <v>0.39966647217938417</v>
      </c>
      <c r="BE839" s="96"/>
      <c r="BF839" s="21">
        <f t="shared" si="47"/>
        <v>104.227</v>
      </c>
      <c r="BW839">
        <v>0.15</v>
      </c>
    </row>
    <row r="840" spans="2:75" x14ac:dyDescent="0.25">
      <c r="B840">
        <v>1988</v>
      </c>
      <c r="C840">
        <v>494833.75799999997</v>
      </c>
      <c r="D840">
        <v>-35595.468999999997</v>
      </c>
      <c r="E840">
        <v>92813.816000000006</v>
      </c>
      <c r="F840">
        <v>57218.347000000002</v>
      </c>
      <c r="T840">
        <v>1991</v>
      </c>
      <c r="U840">
        <v>840.553</v>
      </c>
      <c r="V840" s="8">
        <v>0.43588628529158752</v>
      </c>
      <c r="W840" s="21">
        <v>423.64800000000002</v>
      </c>
      <c r="X840" s="21">
        <v>310.173</v>
      </c>
      <c r="Y840" s="21">
        <v>309.71199999999999</v>
      </c>
      <c r="AA840">
        <v>1991</v>
      </c>
      <c r="AB840" s="21">
        <f t="shared" si="38"/>
        <v>840.553</v>
      </c>
      <c r="AC840" s="21">
        <f t="shared" si="39"/>
        <v>423.64800000000002</v>
      </c>
      <c r="AD840" s="21">
        <f t="shared" si="40"/>
        <v>310.173</v>
      </c>
      <c r="AE840" s="21">
        <f t="shared" si="41"/>
        <v>309.71199999999999</v>
      </c>
      <c r="AF840" s="21">
        <v>106.828</v>
      </c>
      <c r="AG840" s="9">
        <f t="shared" si="48"/>
        <v>0.34492689982951907</v>
      </c>
      <c r="AH840" s="9">
        <f t="shared" si="42"/>
        <v>0.43588628529158752</v>
      </c>
      <c r="AI840" s="8">
        <f t="shared" si="49"/>
        <v>0.34441424624322553</v>
      </c>
      <c r="AJ840">
        <v>200</v>
      </c>
      <c r="AK840">
        <v>0.22</v>
      </c>
      <c r="AL840">
        <v>273</v>
      </c>
      <c r="AM840">
        <v>200</v>
      </c>
      <c r="AN840">
        <f t="shared" si="50"/>
        <v>0.22</v>
      </c>
      <c r="AP840" s="101">
        <v>91</v>
      </c>
      <c r="AQ840" s="95">
        <v>840.577</v>
      </c>
      <c r="AR840" s="33">
        <f t="shared" si="43"/>
        <v>840.553</v>
      </c>
      <c r="AS840" s="96"/>
      <c r="AT840" s="99">
        <v>310.17700000000002</v>
      </c>
      <c r="AU840" s="33">
        <f t="shared" si="44"/>
        <v>310.173</v>
      </c>
      <c r="AV840" s="96"/>
      <c r="AW840" s="95">
        <v>309.71499999999997</v>
      </c>
      <c r="AX840" s="33">
        <f t="shared" si="45"/>
        <v>309.71199999999999</v>
      </c>
      <c r="AY840" s="96"/>
      <c r="AZ840" s="100">
        <v>0.34440665813390414</v>
      </c>
      <c r="BA840" s="34">
        <f t="shared" si="51"/>
        <v>0.34441424624322553</v>
      </c>
      <c r="BB840" s="96"/>
      <c r="BC840" s="100">
        <v>0.43585237034817442</v>
      </c>
      <c r="BD840" s="7">
        <f t="shared" si="46"/>
        <v>0.43588628529158752</v>
      </c>
      <c r="BE840" s="96"/>
      <c r="BF840" s="21">
        <f t="shared" si="47"/>
        <v>106.828</v>
      </c>
      <c r="BW840">
        <v>0.15</v>
      </c>
    </row>
    <row r="841" spans="2:75" x14ac:dyDescent="0.25">
      <c r="B841">
        <v>1989</v>
      </c>
      <c r="C841">
        <v>459238.28899999999</v>
      </c>
      <c r="D841">
        <v>-49557.91</v>
      </c>
      <c r="E841">
        <v>100713.041</v>
      </c>
      <c r="F841">
        <v>51155.131000000001</v>
      </c>
      <c r="T841">
        <v>1992</v>
      </c>
      <c r="U841">
        <v>1033.1079999999999</v>
      </c>
      <c r="V841" s="8">
        <v>0.41507068240765582</v>
      </c>
      <c r="W841" s="21">
        <v>502.37</v>
      </c>
      <c r="X841" s="21">
        <v>349.47</v>
      </c>
      <c r="Y841" s="21">
        <v>343.178</v>
      </c>
      <c r="AA841">
        <v>1992</v>
      </c>
      <c r="AB841" s="21">
        <f t="shared" si="38"/>
        <v>1033.1079999999999</v>
      </c>
      <c r="AC841" s="21">
        <f t="shared" si="39"/>
        <v>502.37</v>
      </c>
      <c r="AD841" s="21">
        <f t="shared" si="40"/>
        <v>349.47</v>
      </c>
      <c r="AE841" s="21">
        <f t="shared" si="41"/>
        <v>343.178</v>
      </c>
      <c r="AF841" s="21">
        <v>107.40900000000001</v>
      </c>
      <c r="AG841" s="9">
        <f t="shared" si="48"/>
        <v>0.31298334974852704</v>
      </c>
      <c r="AH841" s="9">
        <f t="shared" si="42"/>
        <v>0.41507068240765582</v>
      </c>
      <c r="AI841" s="8">
        <f t="shared" si="49"/>
        <v>0.30734827023778866</v>
      </c>
      <c r="AJ841">
        <v>200</v>
      </c>
      <c r="AK841">
        <v>0.22</v>
      </c>
      <c r="AL841">
        <v>273</v>
      </c>
      <c r="AM841">
        <v>200</v>
      </c>
      <c r="AN841">
        <f t="shared" si="50"/>
        <v>0.22</v>
      </c>
      <c r="AP841" s="101">
        <v>92</v>
      </c>
      <c r="AQ841" s="95">
        <v>1033.1389999999999</v>
      </c>
      <c r="AR841" s="33">
        <f t="shared" si="43"/>
        <v>1033.1079999999999</v>
      </c>
      <c r="AS841" s="96"/>
      <c r="AT841" s="99">
        <v>349.47699999999998</v>
      </c>
      <c r="AU841" s="33">
        <f t="shared" si="44"/>
        <v>349.47</v>
      </c>
      <c r="AV841" s="96"/>
      <c r="AW841" s="95">
        <v>343.185</v>
      </c>
      <c r="AX841" s="33">
        <f t="shared" si="45"/>
        <v>343.178</v>
      </c>
      <c r="AY841" s="96"/>
      <c r="AZ841" s="100">
        <v>0.30734015972438827</v>
      </c>
      <c r="BA841" s="34">
        <f t="shared" si="51"/>
        <v>0.30734827023778866</v>
      </c>
      <c r="BB841" s="96"/>
      <c r="BC841" s="100">
        <v>0.41505377888330686</v>
      </c>
      <c r="BD841" s="7">
        <f t="shared" si="46"/>
        <v>0.41507068240765582</v>
      </c>
      <c r="BE841" s="96"/>
      <c r="BF841" s="21">
        <f t="shared" si="47"/>
        <v>107.40900000000001</v>
      </c>
      <c r="BW841">
        <v>0.15</v>
      </c>
    </row>
    <row r="842" spans="2:75" x14ac:dyDescent="0.25">
      <c r="B842">
        <v>1990</v>
      </c>
      <c r="C842">
        <v>409680.37900000002</v>
      </c>
      <c r="D842">
        <v>13967.485000000001</v>
      </c>
      <c r="E842">
        <v>104226.989</v>
      </c>
      <c r="F842">
        <v>118194.474</v>
      </c>
      <c r="T842">
        <v>1993</v>
      </c>
      <c r="U842">
        <v>635.44200000000001</v>
      </c>
      <c r="V842" s="8">
        <v>0.24809930630538971</v>
      </c>
      <c r="W842" s="21">
        <v>545.74</v>
      </c>
      <c r="X842" s="21">
        <v>453.601</v>
      </c>
      <c r="Y842" s="21">
        <v>423.57900000000001</v>
      </c>
      <c r="AA842">
        <v>1993</v>
      </c>
      <c r="AB842" s="21">
        <f t="shared" si="38"/>
        <v>635.44200000000001</v>
      </c>
      <c r="AC842" s="21">
        <f t="shared" si="39"/>
        <v>545.74</v>
      </c>
      <c r="AD842" s="21">
        <f t="shared" si="40"/>
        <v>453.601</v>
      </c>
      <c r="AE842" s="21">
        <f t="shared" si="41"/>
        <v>423.57900000000001</v>
      </c>
      <c r="AF842" s="21">
        <v>102.629</v>
      </c>
      <c r="AG842" s="9">
        <f t="shared" si="48"/>
        <v>0.24229010408920179</v>
      </c>
      <c r="AH842" s="9">
        <f t="shared" si="42"/>
        <v>0.24809930630538971</v>
      </c>
      <c r="AI842" s="8">
        <f t="shared" si="49"/>
        <v>0.22625391037497714</v>
      </c>
      <c r="AJ842">
        <v>200</v>
      </c>
      <c r="AK842">
        <v>0.22</v>
      </c>
      <c r="AL842">
        <v>273</v>
      </c>
      <c r="AM842">
        <v>200</v>
      </c>
      <c r="AN842">
        <f t="shared" si="50"/>
        <v>0.22</v>
      </c>
      <c r="AP842" s="101">
        <v>93</v>
      </c>
      <c r="AQ842" s="95">
        <v>635.48</v>
      </c>
      <c r="AR842" s="33">
        <f t="shared" si="43"/>
        <v>635.44200000000001</v>
      </c>
      <c r="AS842" s="96"/>
      <c r="AT842" s="99">
        <v>453.61500000000001</v>
      </c>
      <c r="AU842" s="33">
        <f t="shared" si="44"/>
        <v>453.601</v>
      </c>
      <c r="AV842" s="96"/>
      <c r="AW842" s="95">
        <v>423.59199999999998</v>
      </c>
      <c r="AX842" s="33">
        <f t="shared" si="45"/>
        <v>423.57900000000001</v>
      </c>
      <c r="AY842" s="96"/>
      <c r="AZ842" s="100">
        <v>0.22624681282585454</v>
      </c>
      <c r="BA842" s="34">
        <f t="shared" si="51"/>
        <v>0.22625391037497714</v>
      </c>
      <c r="BB842" s="96"/>
      <c r="BC842" s="100">
        <v>0.24809895834472862</v>
      </c>
      <c r="BD842" s="7">
        <f t="shared" si="46"/>
        <v>0.24809930630538971</v>
      </c>
      <c r="BE842" s="96"/>
      <c r="BF842" s="21">
        <f t="shared" si="47"/>
        <v>102.629</v>
      </c>
      <c r="BW842">
        <v>0.15</v>
      </c>
    </row>
    <row r="843" spans="2:75" x14ac:dyDescent="0.25">
      <c r="B843">
        <v>1991</v>
      </c>
      <c r="C843">
        <v>423647.864</v>
      </c>
      <c r="D843">
        <v>78720.972999999998</v>
      </c>
      <c r="E843">
        <v>106827.024</v>
      </c>
      <c r="F843">
        <v>185547.997</v>
      </c>
      <c r="T843">
        <v>1994</v>
      </c>
      <c r="U843">
        <v>691.73199999999997</v>
      </c>
      <c r="V843" s="8">
        <v>0.31237057351774011</v>
      </c>
      <c r="W843" s="21">
        <v>553.33399999999995</v>
      </c>
      <c r="X843" s="21">
        <v>460.642</v>
      </c>
      <c r="Y843" s="21">
        <v>440.71199999999999</v>
      </c>
      <c r="AA843">
        <v>1994</v>
      </c>
      <c r="AB843" s="21">
        <f t="shared" si="38"/>
        <v>691.73199999999997</v>
      </c>
      <c r="AC843" s="21">
        <f t="shared" si="39"/>
        <v>553.33399999999995</v>
      </c>
      <c r="AD843" s="21">
        <f t="shared" si="40"/>
        <v>460.642</v>
      </c>
      <c r="AE843" s="21">
        <f t="shared" si="41"/>
        <v>440.71199999999999</v>
      </c>
      <c r="AF843" s="21">
        <v>133.65299999999999</v>
      </c>
      <c r="AG843" s="9">
        <f t="shared" si="48"/>
        <v>0.30326607852747373</v>
      </c>
      <c r="AH843" s="9">
        <f t="shared" si="42"/>
        <v>0.31237057351774011</v>
      </c>
      <c r="AI843" s="8">
        <f t="shared" si="49"/>
        <v>0.29014505841846816</v>
      </c>
      <c r="AJ843">
        <v>200</v>
      </c>
      <c r="AK843">
        <v>0.22</v>
      </c>
      <c r="AL843">
        <v>273</v>
      </c>
      <c r="AM843">
        <v>200</v>
      </c>
      <c r="AN843">
        <f t="shared" si="50"/>
        <v>0.22</v>
      </c>
      <c r="AP843" s="101">
        <v>94</v>
      </c>
      <c r="AQ843" s="95">
        <v>691.77</v>
      </c>
      <c r="AR843" s="33">
        <f t="shared" si="43"/>
        <v>691.73199999999997</v>
      </c>
      <c r="AS843" s="96"/>
      <c r="AT843" s="99">
        <v>460.66399999999999</v>
      </c>
      <c r="AU843" s="33">
        <f t="shared" si="44"/>
        <v>460.642</v>
      </c>
      <c r="AV843" s="96"/>
      <c r="AW843" s="95">
        <v>440.73399999999998</v>
      </c>
      <c r="AX843" s="33">
        <f t="shared" si="45"/>
        <v>440.71199999999999</v>
      </c>
      <c r="AY843" s="96"/>
      <c r="AZ843" s="100">
        <v>0.2901308198600282</v>
      </c>
      <c r="BA843" s="34">
        <f t="shared" si="51"/>
        <v>0.29014505841846816</v>
      </c>
      <c r="BB843" s="96"/>
      <c r="BC843" s="100">
        <v>0.31236196233430236</v>
      </c>
      <c r="BD843" s="7">
        <f t="shared" si="46"/>
        <v>0.31237057351774011</v>
      </c>
      <c r="BE843" s="96"/>
      <c r="BF843" s="21">
        <f t="shared" si="47"/>
        <v>133.65299999999999</v>
      </c>
      <c r="BW843">
        <v>0.15</v>
      </c>
    </row>
    <row r="844" spans="2:75" x14ac:dyDescent="0.25">
      <c r="B844">
        <v>1992</v>
      </c>
      <c r="C844">
        <v>502368.837</v>
      </c>
      <c r="D844">
        <v>43371.714999999997</v>
      </c>
      <c r="E844">
        <v>107408.317</v>
      </c>
      <c r="F844">
        <v>150780.03200000001</v>
      </c>
      <c r="T844">
        <v>1995</v>
      </c>
      <c r="U844">
        <v>202.71199999999999</v>
      </c>
      <c r="V844" s="8">
        <v>0.34345365962011937</v>
      </c>
      <c r="W844" s="21">
        <v>461.738</v>
      </c>
      <c r="X844" s="21">
        <v>435.38499999999999</v>
      </c>
      <c r="Y844" s="21">
        <v>406.15499999999997</v>
      </c>
      <c r="AA844">
        <v>1995</v>
      </c>
      <c r="AB844" s="21">
        <f t="shared" si="38"/>
        <v>202.71199999999999</v>
      </c>
      <c r="AC844" s="21">
        <f t="shared" si="39"/>
        <v>461.738</v>
      </c>
      <c r="AD844" s="21">
        <f t="shared" si="40"/>
        <v>435.38499999999999</v>
      </c>
      <c r="AE844" s="21">
        <f t="shared" si="41"/>
        <v>406.15499999999997</v>
      </c>
      <c r="AF844" s="21">
        <v>125.48</v>
      </c>
      <c r="AG844" s="9">
        <f t="shared" si="48"/>
        <v>0.30894609200920836</v>
      </c>
      <c r="AH844" s="9">
        <f t="shared" si="42"/>
        <v>0.34345365962011937</v>
      </c>
      <c r="AI844" s="8">
        <f t="shared" si="49"/>
        <v>0.28820469239868163</v>
      </c>
      <c r="AJ844">
        <v>200</v>
      </c>
      <c r="AK844">
        <v>0.22</v>
      </c>
      <c r="AL844">
        <v>273</v>
      </c>
      <c r="AM844">
        <v>200</v>
      </c>
      <c r="AN844">
        <f t="shared" si="50"/>
        <v>0.22</v>
      </c>
      <c r="AP844" s="101">
        <v>95</v>
      </c>
      <c r="AQ844" s="95">
        <v>202.73599999999999</v>
      </c>
      <c r="AR844" s="33">
        <f t="shared" si="43"/>
        <v>202.71199999999999</v>
      </c>
      <c r="AS844" s="96"/>
      <c r="AT844" s="99">
        <v>435.41300000000001</v>
      </c>
      <c r="AU844" s="33">
        <f t="shared" si="44"/>
        <v>435.38499999999999</v>
      </c>
      <c r="AV844" s="96"/>
      <c r="AW844" s="95">
        <v>406.18099999999998</v>
      </c>
      <c r="AX844" s="33">
        <f t="shared" si="45"/>
        <v>406.15499999999997</v>
      </c>
      <c r="AY844" s="96"/>
      <c r="AZ844" s="100">
        <v>0.28818786990742123</v>
      </c>
      <c r="BA844" s="34">
        <f t="shared" si="51"/>
        <v>0.28820469239868163</v>
      </c>
      <c r="BB844" s="96"/>
      <c r="BC844" s="100">
        <v>0.34344896229957961</v>
      </c>
      <c r="BD844" s="7">
        <f t="shared" si="46"/>
        <v>0.34345365962011937</v>
      </c>
      <c r="BE844" s="96"/>
      <c r="BF844" s="21">
        <f t="shared" si="47"/>
        <v>125.48</v>
      </c>
      <c r="BW844">
        <v>0.15</v>
      </c>
    </row>
    <row r="845" spans="2:75" x14ac:dyDescent="0.25">
      <c r="B845">
        <v>1993</v>
      </c>
      <c r="C845">
        <v>545740.55200000003</v>
      </c>
      <c r="D845">
        <v>7593.54</v>
      </c>
      <c r="E845">
        <v>102628.948</v>
      </c>
      <c r="F845">
        <v>110222.488</v>
      </c>
      <c r="T845">
        <v>1996</v>
      </c>
      <c r="U845">
        <v>181.39400000000001</v>
      </c>
      <c r="V845" s="8">
        <v>0.3607386096433069</v>
      </c>
      <c r="W845" s="21">
        <v>347.5</v>
      </c>
      <c r="X845" s="21">
        <v>322.286</v>
      </c>
      <c r="Y845" s="21">
        <v>307.447</v>
      </c>
      <c r="AA845">
        <v>1996</v>
      </c>
      <c r="AB845" s="21">
        <f t="shared" si="38"/>
        <v>181.39400000000001</v>
      </c>
      <c r="AC845" s="21">
        <f t="shared" si="39"/>
        <v>347.5</v>
      </c>
      <c r="AD845" s="21">
        <f t="shared" si="40"/>
        <v>322.286</v>
      </c>
      <c r="AE845" s="21">
        <f t="shared" si="41"/>
        <v>307.447</v>
      </c>
      <c r="AF845" s="21">
        <v>95.858999999999995</v>
      </c>
      <c r="AG845" s="9">
        <f t="shared" si="48"/>
        <v>0.31179032483647584</v>
      </c>
      <c r="AH845" s="9">
        <f t="shared" si="42"/>
        <v>0.3607386096433069</v>
      </c>
      <c r="AI845" s="8">
        <f t="shared" si="49"/>
        <v>0.29743457674239648</v>
      </c>
      <c r="AJ845">
        <v>200</v>
      </c>
      <c r="AK845">
        <v>0.22</v>
      </c>
      <c r="AL845">
        <v>273</v>
      </c>
      <c r="AM845">
        <v>200</v>
      </c>
      <c r="AN845">
        <f t="shared" si="50"/>
        <v>0.22</v>
      </c>
      <c r="AP845" s="101">
        <v>96</v>
      </c>
      <c r="AQ845" s="95">
        <v>181.41499999999999</v>
      </c>
      <c r="AR845" s="33">
        <f t="shared" si="43"/>
        <v>181.39400000000001</v>
      </c>
      <c r="AS845" s="96"/>
      <c r="AT845" s="99">
        <v>322.31799999999998</v>
      </c>
      <c r="AU845" s="33">
        <f t="shared" si="44"/>
        <v>322.286</v>
      </c>
      <c r="AV845" s="96"/>
      <c r="AW845" s="95">
        <v>307.47699999999998</v>
      </c>
      <c r="AX845" s="33">
        <f t="shared" si="45"/>
        <v>307.447</v>
      </c>
      <c r="AY845" s="96"/>
      <c r="AZ845" s="100">
        <v>0.29740278234538564</v>
      </c>
      <c r="BA845" s="34">
        <f t="shared" si="51"/>
        <v>0.29743457674239648</v>
      </c>
      <c r="BB845" s="96"/>
      <c r="BC845" s="100">
        <v>0.36068369788494298</v>
      </c>
      <c r="BD845" s="7">
        <f t="shared" si="46"/>
        <v>0.3607386096433069</v>
      </c>
      <c r="BE845" s="96"/>
      <c r="BF845" s="21">
        <f t="shared" si="47"/>
        <v>95.858999999999995</v>
      </c>
      <c r="BW845">
        <v>0.15</v>
      </c>
    </row>
    <row r="846" spans="2:75" x14ac:dyDescent="0.25">
      <c r="B846">
        <v>1994</v>
      </c>
      <c r="C846">
        <v>553334.09199999995</v>
      </c>
      <c r="D846">
        <v>-91597.35</v>
      </c>
      <c r="E846">
        <v>133652.82399999999</v>
      </c>
      <c r="F846">
        <v>42055.474000000002</v>
      </c>
      <c r="T846">
        <v>1997</v>
      </c>
      <c r="U846">
        <v>772.577</v>
      </c>
      <c r="V846" s="8">
        <v>0.25010275545502225</v>
      </c>
      <c r="W846" s="21">
        <v>367.86900000000003</v>
      </c>
      <c r="X846" s="21">
        <v>266.661</v>
      </c>
      <c r="Y846" s="21">
        <v>268.84899999999999</v>
      </c>
      <c r="AA846">
        <v>1997</v>
      </c>
      <c r="AB846" s="21">
        <f t="shared" si="38"/>
        <v>772.577</v>
      </c>
      <c r="AC846" s="21">
        <f t="shared" si="39"/>
        <v>367.86900000000003</v>
      </c>
      <c r="AD846" s="21">
        <f t="shared" si="40"/>
        <v>266.661</v>
      </c>
      <c r="AE846" s="21">
        <f t="shared" si="41"/>
        <v>268.84899999999999</v>
      </c>
      <c r="AF846" s="21">
        <v>64.807000000000002</v>
      </c>
      <c r="AG846" s="9">
        <f t="shared" si="48"/>
        <v>0.24105352818868586</v>
      </c>
      <c r="AH846" s="9">
        <f t="shared" si="42"/>
        <v>0.25010275545502225</v>
      </c>
      <c r="AI846" s="8">
        <f t="shared" si="49"/>
        <v>0.24303141441755638</v>
      </c>
      <c r="AJ846">
        <v>200</v>
      </c>
      <c r="AK846">
        <v>0.22</v>
      </c>
      <c r="AL846">
        <v>273</v>
      </c>
      <c r="AM846">
        <v>200</v>
      </c>
      <c r="AN846">
        <f t="shared" si="50"/>
        <v>0.22</v>
      </c>
      <c r="AP846" s="101">
        <v>97</v>
      </c>
      <c r="AQ846" s="95">
        <v>772.66499999999996</v>
      </c>
      <c r="AR846" s="33">
        <f t="shared" si="43"/>
        <v>772.577</v>
      </c>
      <c r="AS846" s="96"/>
      <c r="AT846" s="99">
        <v>266.69900000000001</v>
      </c>
      <c r="AU846" s="33">
        <f t="shared" si="44"/>
        <v>266.661</v>
      </c>
      <c r="AV846" s="96"/>
      <c r="AW846" s="95">
        <v>268.88799999999998</v>
      </c>
      <c r="AX846" s="33">
        <f t="shared" si="45"/>
        <v>268.84899999999999</v>
      </c>
      <c r="AY846" s="96"/>
      <c r="AZ846" s="100">
        <v>0.24299268463698781</v>
      </c>
      <c r="BA846" s="34">
        <f t="shared" si="51"/>
        <v>0.24303141441755638</v>
      </c>
      <c r="BB846" s="96"/>
      <c r="BC846" s="100">
        <v>0.25005135965423364</v>
      </c>
      <c r="BD846" s="7">
        <f t="shared" si="46"/>
        <v>0.25010275545502225</v>
      </c>
      <c r="BE846" s="96"/>
      <c r="BF846" s="21">
        <f t="shared" si="47"/>
        <v>64.807000000000002</v>
      </c>
      <c r="BW846">
        <v>0.15</v>
      </c>
    </row>
    <row r="847" spans="2:75" x14ac:dyDescent="0.25">
      <c r="B847">
        <v>1995</v>
      </c>
      <c r="C847">
        <v>461736.74200000003</v>
      </c>
      <c r="D847">
        <v>-114236.49099999999</v>
      </c>
      <c r="E847">
        <v>125480.745</v>
      </c>
      <c r="F847">
        <v>11244.254000000001</v>
      </c>
      <c r="T847">
        <v>1998</v>
      </c>
      <c r="U847">
        <v>320.49700000000001</v>
      </c>
      <c r="V847" s="8">
        <v>0.27977544214733563</v>
      </c>
      <c r="W847" s="21">
        <v>366.35</v>
      </c>
      <c r="X847" s="21">
        <v>323.40300000000002</v>
      </c>
      <c r="Y847" s="21">
        <v>298.33199999999999</v>
      </c>
      <c r="AA847">
        <v>1998</v>
      </c>
      <c r="AB847" s="21">
        <f t="shared" si="38"/>
        <v>320.49700000000001</v>
      </c>
      <c r="AC847" s="21">
        <f t="shared" si="39"/>
        <v>366.35</v>
      </c>
      <c r="AD847" s="21">
        <f t="shared" si="40"/>
        <v>323.40300000000002</v>
      </c>
      <c r="AE847" s="21">
        <f t="shared" si="41"/>
        <v>298.33199999999999</v>
      </c>
      <c r="AF847" s="21">
        <v>86.076999999999998</v>
      </c>
      <c r="AG847" s="9">
        <f t="shared" si="48"/>
        <v>0.28852754649182788</v>
      </c>
      <c r="AH847" s="9">
        <f t="shared" si="42"/>
        <v>0.27977544214733563</v>
      </c>
      <c r="AI847" s="8">
        <f t="shared" si="49"/>
        <v>0.26616017785858509</v>
      </c>
      <c r="AJ847">
        <v>200</v>
      </c>
      <c r="AK847">
        <v>0.22</v>
      </c>
      <c r="AL847">
        <v>273</v>
      </c>
      <c r="AM847">
        <v>200</v>
      </c>
      <c r="AN847">
        <f t="shared" si="50"/>
        <v>0.22</v>
      </c>
      <c r="AP847" s="101">
        <v>98</v>
      </c>
      <c r="AQ847" s="95">
        <v>320.56299999999999</v>
      </c>
      <c r="AR847" s="33">
        <f t="shared" si="43"/>
        <v>320.49700000000001</v>
      </c>
      <c r="AS847" s="96"/>
      <c r="AT847" s="99">
        <v>323.45400000000001</v>
      </c>
      <c r="AU847" s="33">
        <f t="shared" si="44"/>
        <v>323.40300000000002</v>
      </c>
      <c r="AV847" s="96"/>
      <c r="AW847" s="95">
        <v>298.38</v>
      </c>
      <c r="AX847" s="33">
        <f t="shared" si="45"/>
        <v>298.33199999999999</v>
      </c>
      <c r="AY847" s="96"/>
      <c r="AZ847" s="100">
        <v>0.26611644932509726</v>
      </c>
      <c r="BA847" s="34">
        <f t="shared" si="51"/>
        <v>0.26616017785858509</v>
      </c>
      <c r="BB847" s="96"/>
      <c r="BC847" s="100">
        <v>0.27972548938560676</v>
      </c>
      <c r="BD847" s="7">
        <f t="shared" si="46"/>
        <v>0.27977544214733563</v>
      </c>
      <c r="BE847" s="96"/>
      <c r="BF847" s="21">
        <f t="shared" si="47"/>
        <v>86.076999999999998</v>
      </c>
      <c r="BW847">
        <v>0.15</v>
      </c>
    </row>
    <row r="848" spans="2:75" x14ac:dyDescent="0.25">
      <c r="B848">
        <v>1996</v>
      </c>
      <c r="C848">
        <v>347500.25099999999</v>
      </c>
      <c r="D848">
        <v>20368.511999999999</v>
      </c>
      <c r="E848">
        <v>95858.27</v>
      </c>
      <c r="F848">
        <v>116226.78200000001</v>
      </c>
      <c r="T848">
        <v>1999</v>
      </c>
      <c r="U848">
        <v>552.65300000000002</v>
      </c>
      <c r="V848" s="8">
        <v>0.37707660586476427</v>
      </c>
      <c r="W848" s="21">
        <v>372.61399999999998</v>
      </c>
      <c r="X848" s="21">
        <v>296.89999999999998</v>
      </c>
      <c r="Y848" s="21">
        <v>289.637</v>
      </c>
      <c r="AA848">
        <v>1999</v>
      </c>
      <c r="AB848" s="21">
        <f t="shared" si="38"/>
        <v>552.65300000000002</v>
      </c>
      <c r="AC848" s="21">
        <f t="shared" si="39"/>
        <v>372.61399999999998</v>
      </c>
      <c r="AD848" s="21">
        <f t="shared" si="40"/>
        <v>296.89999999999998</v>
      </c>
      <c r="AE848" s="21">
        <f t="shared" si="41"/>
        <v>289.637</v>
      </c>
      <c r="AF848" s="21">
        <v>92.567999999999998</v>
      </c>
      <c r="AG848" s="9">
        <f t="shared" si="48"/>
        <v>0.31960005109844392</v>
      </c>
      <c r="AH848" s="9">
        <f t="shared" si="42"/>
        <v>0.37707660586476427</v>
      </c>
      <c r="AI848" s="8">
        <f t="shared" si="49"/>
        <v>0.31178174469518355</v>
      </c>
      <c r="AJ848">
        <v>200</v>
      </c>
      <c r="AK848">
        <v>0.22</v>
      </c>
      <c r="AL848">
        <v>273</v>
      </c>
      <c r="AM848">
        <v>200</v>
      </c>
      <c r="AN848">
        <f t="shared" si="50"/>
        <v>0.22</v>
      </c>
      <c r="AP848" s="101">
        <v>99</v>
      </c>
      <c r="AQ848" s="95">
        <v>552.80999999999995</v>
      </c>
      <c r="AR848" s="33">
        <f t="shared" si="43"/>
        <v>552.65300000000002</v>
      </c>
      <c r="AS848" s="96"/>
      <c r="AT848" s="99">
        <v>296.964</v>
      </c>
      <c r="AU848" s="33">
        <f t="shared" si="44"/>
        <v>296.89999999999998</v>
      </c>
      <c r="AV848" s="96"/>
      <c r="AW848" s="95">
        <v>289.70100000000002</v>
      </c>
      <c r="AX848" s="33">
        <f t="shared" si="45"/>
        <v>289.637</v>
      </c>
      <c r="AY848" s="96"/>
      <c r="AZ848" s="100">
        <v>0.3117181846957881</v>
      </c>
      <c r="BA848" s="34">
        <f t="shared" si="51"/>
        <v>0.31178174469518355</v>
      </c>
      <c r="BB848" s="96"/>
      <c r="BC848" s="100">
        <v>0.37695381198486283</v>
      </c>
      <c r="BD848" s="7">
        <f t="shared" si="46"/>
        <v>0.37707660586476427</v>
      </c>
      <c r="BE848" s="96"/>
      <c r="BF848" s="21">
        <f t="shared" si="47"/>
        <v>92.567999999999998</v>
      </c>
      <c r="BW848">
        <v>0.15</v>
      </c>
    </row>
    <row r="849" spans="2:75" x14ac:dyDescent="0.25">
      <c r="B849">
        <v>1997</v>
      </c>
      <c r="C849">
        <v>367868.76299999998</v>
      </c>
      <c r="D849">
        <v>-1519.2049999999999</v>
      </c>
      <c r="E849">
        <v>64805.906000000003</v>
      </c>
      <c r="F849">
        <v>63286.701000000001</v>
      </c>
      <c r="T849">
        <v>2000</v>
      </c>
      <c r="U849">
        <v>391.428</v>
      </c>
      <c r="V849" s="8">
        <v>0.33488835443476123</v>
      </c>
      <c r="W849" s="21">
        <v>386.40100000000001</v>
      </c>
      <c r="X849" s="21">
        <v>324.16399999999999</v>
      </c>
      <c r="Y849" s="21">
        <v>306.36799999999999</v>
      </c>
      <c r="AA849">
        <v>2000</v>
      </c>
      <c r="AB849" s="21">
        <f t="shared" si="38"/>
        <v>391.428</v>
      </c>
      <c r="AC849" s="21">
        <f t="shared" si="39"/>
        <v>386.40100000000001</v>
      </c>
      <c r="AD849" s="21">
        <f t="shared" si="40"/>
        <v>324.16399999999999</v>
      </c>
      <c r="AE849" s="21">
        <f t="shared" si="41"/>
        <v>306.36799999999999</v>
      </c>
      <c r="AF849" s="21">
        <v>99.9</v>
      </c>
      <c r="AG849" s="9">
        <f t="shared" si="48"/>
        <v>0.32607844161270111</v>
      </c>
      <c r="AH849" s="9">
        <f t="shared" si="42"/>
        <v>0.33488835443476123</v>
      </c>
      <c r="AI849" s="8">
        <f t="shared" si="49"/>
        <v>0.30817734233289323</v>
      </c>
      <c r="AJ849">
        <v>200</v>
      </c>
      <c r="AK849">
        <v>0.22</v>
      </c>
      <c r="AL849">
        <v>273</v>
      </c>
      <c r="AM849">
        <v>200</v>
      </c>
      <c r="AN849">
        <f t="shared" si="50"/>
        <v>0.22</v>
      </c>
      <c r="AP849" s="101" t="s">
        <v>296</v>
      </c>
      <c r="AQ849" s="95">
        <v>391.66199999999998</v>
      </c>
      <c r="AR849" s="33">
        <f t="shared" si="43"/>
        <v>391.428</v>
      </c>
      <c r="AS849" s="96"/>
      <c r="AT849" s="99">
        <v>324.26400000000001</v>
      </c>
      <c r="AU849" s="33">
        <f t="shared" si="44"/>
        <v>324.16399999999999</v>
      </c>
      <c r="AV849" s="96"/>
      <c r="AW849" s="95">
        <v>306.464</v>
      </c>
      <c r="AX849" s="33">
        <f t="shared" si="45"/>
        <v>306.36799999999999</v>
      </c>
      <c r="AY849" s="96"/>
      <c r="AZ849" s="100">
        <v>0.30808865307280492</v>
      </c>
      <c r="BA849" s="34">
        <f t="shared" si="51"/>
        <v>0.30817734233289323</v>
      </c>
      <c r="BB849" s="96"/>
      <c r="BC849" s="100">
        <v>0.33477740414334178</v>
      </c>
      <c r="BD849" s="7">
        <f t="shared" si="46"/>
        <v>0.33488835443476123</v>
      </c>
      <c r="BE849" s="96"/>
      <c r="BF849" s="21">
        <f t="shared" si="47"/>
        <v>99.9</v>
      </c>
      <c r="BW849">
        <v>0.15</v>
      </c>
    </row>
    <row r="850" spans="2:75" x14ac:dyDescent="0.25">
      <c r="B850">
        <v>1998</v>
      </c>
      <c r="C850">
        <v>366349.55800000002</v>
      </c>
      <c r="D850">
        <v>6263.6469999999999</v>
      </c>
      <c r="E850">
        <v>86076.43</v>
      </c>
      <c r="F850">
        <v>92340.077000000005</v>
      </c>
      <c r="T850">
        <v>2001</v>
      </c>
      <c r="U850">
        <v>468.86599999999999</v>
      </c>
      <c r="V850" s="8">
        <v>0.41437233065619045</v>
      </c>
      <c r="W850" s="21">
        <v>347.66199999999998</v>
      </c>
      <c r="X850" s="21">
        <v>282.49</v>
      </c>
      <c r="Y850" s="21">
        <v>271.95800000000003</v>
      </c>
      <c r="AA850">
        <v>2001</v>
      </c>
      <c r="AB850" s="21">
        <f t="shared" si="38"/>
        <v>468.86599999999999</v>
      </c>
      <c r="AC850" s="21">
        <f t="shared" si="39"/>
        <v>347.66199999999998</v>
      </c>
      <c r="AD850" s="21">
        <f t="shared" si="40"/>
        <v>282.49</v>
      </c>
      <c r="AE850" s="21">
        <f t="shared" si="41"/>
        <v>271.95800000000003</v>
      </c>
      <c r="AF850" s="21">
        <v>93.632999999999996</v>
      </c>
      <c r="AG850" s="9">
        <f t="shared" si="48"/>
        <v>0.34429213334411929</v>
      </c>
      <c r="AH850" s="9">
        <f t="shared" si="42"/>
        <v>0.41437233065619045</v>
      </c>
      <c r="AI850" s="8">
        <f t="shared" si="49"/>
        <v>0.33145598074268118</v>
      </c>
      <c r="AJ850">
        <v>200</v>
      </c>
      <c r="AK850">
        <v>0.22</v>
      </c>
      <c r="AL850">
        <v>273</v>
      </c>
      <c r="AM850">
        <v>200</v>
      </c>
      <c r="AN850">
        <f t="shared" si="50"/>
        <v>0.22</v>
      </c>
      <c r="AP850" s="101" t="s">
        <v>297</v>
      </c>
      <c r="AQ850" s="95">
        <v>469.298</v>
      </c>
      <c r="AR850" s="33">
        <f t="shared" si="43"/>
        <v>468.86599999999999</v>
      </c>
      <c r="AS850" s="96"/>
      <c r="AT850" s="99">
        <v>282.63</v>
      </c>
      <c r="AU850" s="33">
        <f t="shared" si="44"/>
        <v>282.49</v>
      </c>
      <c r="AV850" s="96"/>
      <c r="AW850" s="95">
        <v>272.096</v>
      </c>
      <c r="AX850" s="33">
        <f t="shared" si="45"/>
        <v>271.95800000000003</v>
      </c>
      <c r="AY850" s="96"/>
      <c r="AZ850" s="100">
        <v>0.33129887131585467</v>
      </c>
      <c r="BA850" s="34">
        <f t="shared" si="51"/>
        <v>0.33145598074268118</v>
      </c>
      <c r="BB850" s="96"/>
      <c r="BC850" s="100">
        <v>0.41413545249569628</v>
      </c>
      <c r="BD850" s="7">
        <f t="shared" si="46"/>
        <v>0.41437233065619045</v>
      </c>
      <c r="BE850" s="96"/>
      <c r="BF850" s="21">
        <f t="shared" si="47"/>
        <v>93.632999999999996</v>
      </c>
      <c r="BW850">
        <v>0.15</v>
      </c>
    </row>
    <row r="851" spans="2:75" x14ac:dyDescent="0.25">
      <c r="B851">
        <v>1999</v>
      </c>
      <c r="C851">
        <v>372613.20500000002</v>
      </c>
      <c r="D851">
        <v>13786.944</v>
      </c>
      <c r="E851">
        <v>92569.078999999998</v>
      </c>
      <c r="F851">
        <v>106356.023</v>
      </c>
      <c r="T851">
        <v>2002</v>
      </c>
      <c r="U851">
        <v>1457.24</v>
      </c>
      <c r="V851" s="8">
        <v>0.41781068842773955</v>
      </c>
      <c r="W851" s="21">
        <v>512.51</v>
      </c>
      <c r="X851" s="21">
        <v>277.89400000000001</v>
      </c>
      <c r="Y851" s="21">
        <v>297.41199999999998</v>
      </c>
      <c r="AA851">
        <v>2002</v>
      </c>
      <c r="AB851" s="21">
        <f t="shared" si="38"/>
        <v>1457.24</v>
      </c>
      <c r="AC851" s="21">
        <f t="shared" si="39"/>
        <v>512.51</v>
      </c>
      <c r="AD851" s="21">
        <f t="shared" si="40"/>
        <v>277.89400000000001</v>
      </c>
      <c r="AE851" s="21">
        <f t="shared" si="41"/>
        <v>297.41199999999998</v>
      </c>
      <c r="AF851" s="21">
        <v>95.968999999999994</v>
      </c>
      <c r="AG851" s="9">
        <f t="shared" si="48"/>
        <v>0.3226803222465805</v>
      </c>
      <c r="AH851" s="9">
        <f t="shared" si="42"/>
        <v>0.41781068842773955</v>
      </c>
      <c r="AI851" s="8">
        <f t="shared" si="49"/>
        <v>0.34534390810884724</v>
      </c>
      <c r="AJ851">
        <v>200</v>
      </c>
      <c r="AK851">
        <v>0.22</v>
      </c>
      <c r="AL851">
        <v>273</v>
      </c>
      <c r="AM851">
        <v>200</v>
      </c>
      <c r="AN851">
        <f t="shared" si="50"/>
        <v>0.22</v>
      </c>
      <c r="AP851" s="101" t="s">
        <v>298</v>
      </c>
      <c r="AQ851" s="95">
        <v>1458.9590000000001</v>
      </c>
      <c r="AR851" s="33">
        <f t="shared" si="43"/>
        <v>1457.24</v>
      </c>
      <c r="AS851" s="96"/>
      <c r="AT851" s="99">
        <v>278.12</v>
      </c>
      <c r="AU851" s="33">
        <f t="shared" si="44"/>
        <v>277.89400000000001</v>
      </c>
      <c r="AV851" s="96"/>
      <c r="AW851" s="95">
        <v>297.67</v>
      </c>
      <c r="AX851" s="33">
        <f t="shared" si="45"/>
        <v>297.41199999999998</v>
      </c>
      <c r="AY851" s="96"/>
      <c r="AZ851" s="100">
        <v>0.34506182223500653</v>
      </c>
      <c r="BA851" s="34">
        <f t="shared" si="51"/>
        <v>0.34534390810884724</v>
      </c>
      <c r="BB851" s="96"/>
      <c r="BC851" s="100">
        <v>0.41743690097491454</v>
      </c>
      <c r="BD851" s="7">
        <f t="shared" si="46"/>
        <v>0.41781068842773955</v>
      </c>
      <c r="BE851" s="96"/>
      <c r="BF851" s="21">
        <f t="shared" si="47"/>
        <v>95.968999999999994</v>
      </c>
      <c r="BW851">
        <v>0.15</v>
      </c>
    </row>
    <row r="852" spans="2:75" x14ac:dyDescent="0.25">
      <c r="B852">
        <v>2000</v>
      </c>
      <c r="C852">
        <v>386400.14899999998</v>
      </c>
      <c r="D852">
        <v>-38739.046000000002</v>
      </c>
      <c r="E852">
        <v>99902.058999999994</v>
      </c>
      <c r="F852">
        <v>61163.012999999999</v>
      </c>
      <c r="T852">
        <v>2003</v>
      </c>
      <c r="U852">
        <v>1076.4670000000001</v>
      </c>
      <c r="V852" s="8">
        <v>0.27936362667820847</v>
      </c>
      <c r="W852" s="21">
        <v>579.37900000000002</v>
      </c>
      <c r="X852" s="21">
        <v>411.45</v>
      </c>
      <c r="Y852" s="21">
        <v>389.846</v>
      </c>
      <c r="AA852">
        <v>2003</v>
      </c>
      <c r="AB852" s="21">
        <f t="shared" si="38"/>
        <v>1076.4670000000001</v>
      </c>
      <c r="AC852" s="21">
        <f t="shared" si="39"/>
        <v>579.37900000000002</v>
      </c>
      <c r="AD852" s="21">
        <f t="shared" si="40"/>
        <v>411.45</v>
      </c>
      <c r="AE852" s="21">
        <f t="shared" si="41"/>
        <v>389.846</v>
      </c>
      <c r="AF852" s="21">
        <v>128.81700000000001</v>
      </c>
      <c r="AG852" s="9">
        <f t="shared" si="48"/>
        <v>0.33043047767580019</v>
      </c>
      <c r="AH852" s="9">
        <f t="shared" si="42"/>
        <v>0.27936362667820847</v>
      </c>
      <c r="AI852" s="8">
        <f t="shared" si="49"/>
        <v>0.31308056872037915</v>
      </c>
      <c r="AJ852">
        <v>200</v>
      </c>
      <c r="AK852">
        <v>0.22</v>
      </c>
      <c r="AL852">
        <v>273</v>
      </c>
      <c r="AM852">
        <v>200</v>
      </c>
      <c r="AN852">
        <f t="shared" si="50"/>
        <v>0.22</v>
      </c>
      <c r="AP852" s="101" t="s">
        <v>299</v>
      </c>
      <c r="AQ852" s="95">
        <v>1077.261</v>
      </c>
      <c r="AR852" s="33">
        <f t="shared" si="43"/>
        <v>1076.4670000000001</v>
      </c>
      <c r="AS852" s="96"/>
      <c r="AT852" s="99">
        <v>411.95499999999998</v>
      </c>
      <c r="AU852" s="33">
        <f t="shared" si="44"/>
        <v>411.45</v>
      </c>
      <c r="AV852" s="96"/>
      <c r="AW852" s="95">
        <v>390.30599999999998</v>
      </c>
      <c r="AX852" s="33">
        <f t="shared" si="45"/>
        <v>389.846</v>
      </c>
      <c r="AY852" s="96"/>
      <c r="AZ852" s="100">
        <v>0.31269818062652471</v>
      </c>
      <c r="BA852" s="34">
        <f t="shared" si="51"/>
        <v>0.31308056872037915</v>
      </c>
      <c r="BB852" s="96"/>
      <c r="BC852" s="100">
        <v>0.27894705009942733</v>
      </c>
      <c r="BD852" s="7">
        <f t="shared" si="46"/>
        <v>0.27936362667820847</v>
      </c>
      <c r="BE852" s="96"/>
      <c r="BF852" s="21">
        <f t="shared" si="47"/>
        <v>128.81700000000001</v>
      </c>
      <c r="BW852">
        <v>0.15</v>
      </c>
    </row>
    <row r="853" spans="2:75" x14ac:dyDescent="0.25">
      <c r="B853">
        <v>2001</v>
      </c>
      <c r="C853">
        <v>347661.103</v>
      </c>
      <c r="D853">
        <v>164848.47099999999</v>
      </c>
      <c r="E853">
        <v>93635</v>
      </c>
      <c r="F853">
        <v>258483.47099999999</v>
      </c>
      <c r="T853">
        <v>2004</v>
      </c>
      <c r="U853">
        <v>665.505</v>
      </c>
      <c r="V853" s="8">
        <v>0.24383637635729111</v>
      </c>
      <c r="W853" s="21">
        <v>616.11699999999996</v>
      </c>
      <c r="X853" s="21">
        <v>516.95699999999999</v>
      </c>
      <c r="Y853" s="21">
        <v>487.10599999999999</v>
      </c>
      <c r="AA853">
        <v>2004</v>
      </c>
      <c r="AB853" s="21">
        <f t="shared" si="38"/>
        <v>665.505</v>
      </c>
      <c r="AC853" s="21">
        <f t="shared" si="39"/>
        <v>616.11699999999996</v>
      </c>
      <c r="AD853" s="21">
        <f t="shared" si="40"/>
        <v>516.95699999999999</v>
      </c>
      <c r="AE853" s="21">
        <f t="shared" si="41"/>
        <v>487.10599999999999</v>
      </c>
      <c r="AF853" s="21">
        <v>112.38200000000001</v>
      </c>
      <c r="AG853" s="9">
        <f t="shared" si="48"/>
        <v>0.23071364343695214</v>
      </c>
      <c r="AH853" s="9">
        <f t="shared" si="42"/>
        <v>0.24383637635729111</v>
      </c>
      <c r="AI853" s="8">
        <f t="shared" si="49"/>
        <v>0.21739138845203759</v>
      </c>
      <c r="AJ853">
        <v>200</v>
      </c>
      <c r="AK853">
        <v>0.22</v>
      </c>
      <c r="AL853">
        <v>273</v>
      </c>
      <c r="AM853">
        <v>200</v>
      </c>
      <c r="AN853">
        <f t="shared" si="50"/>
        <v>0.22</v>
      </c>
      <c r="AP853" s="101" t="s">
        <v>300</v>
      </c>
      <c r="AQ853" s="95">
        <v>668.46299999999997</v>
      </c>
      <c r="AR853" s="33">
        <f t="shared" si="43"/>
        <v>665.505</v>
      </c>
      <c r="AS853" s="96"/>
      <c r="AT853" s="99">
        <v>517.68200000000002</v>
      </c>
      <c r="AU853" s="33">
        <f t="shared" si="44"/>
        <v>516.95699999999999</v>
      </c>
      <c r="AV853" s="96"/>
      <c r="AW853" s="95">
        <v>487.85899999999998</v>
      </c>
      <c r="AX853" s="33">
        <f t="shared" si="45"/>
        <v>487.10599999999999</v>
      </c>
      <c r="AY853" s="96"/>
      <c r="AZ853" s="100">
        <v>0.21708687765848536</v>
      </c>
      <c r="BA853" s="34">
        <f t="shared" si="51"/>
        <v>0.21739138845203759</v>
      </c>
      <c r="BB853" s="96"/>
      <c r="BC853" s="100">
        <v>0.24344575639947141</v>
      </c>
      <c r="BD853" s="7">
        <f t="shared" si="46"/>
        <v>0.24383637635729111</v>
      </c>
      <c r="BE853" s="96"/>
      <c r="BF853" s="21">
        <f t="shared" si="47"/>
        <v>112.38200000000001</v>
      </c>
      <c r="BW853">
        <v>0.15</v>
      </c>
    </row>
    <row r="854" spans="2:75" x14ac:dyDescent="0.25">
      <c r="B854">
        <v>2002</v>
      </c>
      <c r="C854">
        <v>512509.57400000002</v>
      </c>
      <c r="D854">
        <v>66868.866999999998</v>
      </c>
      <c r="E854">
        <v>95968.593999999997</v>
      </c>
      <c r="F854">
        <v>162837.46100000001</v>
      </c>
      <c r="T854">
        <v>2005</v>
      </c>
      <c r="U854">
        <v>993.76599999999996</v>
      </c>
      <c r="V854" s="8">
        <v>0.25227213353947375</v>
      </c>
      <c r="W854" s="21">
        <v>707.226</v>
      </c>
      <c r="X854" s="21">
        <v>538.28599999999994</v>
      </c>
      <c r="Y854" s="21">
        <v>526.84900000000005</v>
      </c>
      <c r="AA854">
        <v>2005</v>
      </c>
      <c r="AB854" s="21">
        <f t="shared" si="38"/>
        <v>993.76599999999996</v>
      </c>
      <c r="AC854" s="21">
        <f t="shared" si="39"/>
        <v>707.226</v>
      </c>
      <c r="AD854" s="21">
        <f t="shared" si="40"/>
        <v>538.28599999999994</v>
      </c>
      <c r="AE854" s="21">
        <f t="shared" si="41"/>
        <v>526.84900000000005</v>
      </c>
      <c r="AF854" s="21">
        <v>102.446</v>
      </c>
      <c r="AG854" s="9">
        <f t="shared" si="48"/>
        <v>0.19445040229743246</v>
      </c>
      <c r="AH854" s="9">
        <f t="shared" si="42"/>
        <v>0.25227213353947375</v>
      </c>
      <c r="AI854" s="8">
        <f t="shared" si="49"/>
        <v>0.19031890110461724</v>
      </c>
      <c r="AJ854">
        <v>200</v>
      </c>
      <c r="AK854">
        <v>0.22</v>
      </c>
      <c r="AL854">
        <v>273</v>
      </c>
      <c r="AM854">
        <v>200</v>
      </c>
      <c r="AN854">
        <f t="shared" si="50"/>
        <v>0.22</v>
      </c>
      <c r="AP854" s="101" t="s">
        <v>301</v>
      </c>
      <c r="AQ854" s="95">
        <v>996.79600000000005</v>
      </c>
      <c r="AR854" s="33">
        <f t="shared" si="43"/>
        <v>993.76599999999996</v>
      </c>
      <c r="AS854" s="96"/>
      <c r="AT854" s="99">
        <v>539.61199999999997</v>
      </c>
      <c r="AU854" s="33">
        <f t="shared" si="44"/>
        <v>538.28599999999994</v>
      </c>
      <c r="AV854" s="96"/>
      <c r="AW854" s="95">
        <v>528.12599999999998</v>
      </c>
      <c r="AX854" s="33">
        <f t="shared" si="45"/>
        <v>526.84900000000005</v>
      </c>
      <c r="AY854" s="96"/>
      <c r="AZ854" s="100">
        <v>0.18985382459989772</v>
      </c>
      <c r="BA854" s="34">
        <f t="shared" si="51"/>
        <v>0.19031890110461724</v>
      </c>
      <c r="BB854" s="96"/>
      <c r="BC854" s="100">
        <v>0.25177362050846058</v>
      </c>
      <c r="BD854" s="7">
        <f t="shared" si="46"/>
        <v>0.25227213353947375</v>
      </c>
      <c r="BE854" s="96"/>
      <c r="BF854" s="21">
        <f t="shared" si="47"/>
        <v>102.446</v>
      </c>
      <c r="BW854">
        <v>0.15</v>
      </c>
    </row>
    <row r="855" spans="2:75" x14ac:dyDescent="0.25">
      <c r="B855">
        <v>2003</v>
      </c>
      <c r="C855">
        <v>579378.44099999999</v>
      </c>
      <c r="D855">
        <v>36737.709000000003</v>
      </c>
      <c r="E855">
        <v>128817.579</v>
      </c>
      <c r="F855">
        <v>165555.288</v>
      </c>
      <c r="T855">
        <v>2006</v>
      </c>
      <c r="U855">
        <v>738.42399999999998</v>
      </c>
      <c r="V855" s="8">
        <v>0.14315675052175297</v>
      </c>
      <c r="W855" s="21">
        <v>787.73599999999999</v>
      </c>
      <c r="X855" s="21">
        <v>648.17399999999998</v>
      </c>
      <c r="Y855" s="21">
        <v>613.91800000000001</v>
      </c>
      <c r="AA855">
        <v>2006</v>
      </c>
      <c r="AB855" s="21">
        <f t="shared" si="38"/>
        <v>738.42399999999998</v>
      </c>
      <c r="AC855" s="21">
        <f t="shared" si="39"/>
        <v>787.73599999999999</v>
      </c>
      <c r="AD855" s="21">
        <f t="shared" si="40"/>
        <v>648.17399999999998</v>
      </c>
      <c r="AE855" s="21">
        <f t="shared" si="41"/>
        <v>613.91800000000001</v>
      </c>
      <c r="AF855" s="21">
        <v>129.76400000000001</v>
      </c>
      <c r="AG855" s="9">
        <f t="shared" si="48"/>
        <v>0.21137024814388894</v>
      </c>
      <c r="AH855" s="9">
        <f t="shared" si="42"/>
        <v>0.14315675052175297</v>
      </c>
      <c r="AI855" s="8">
        <f t="shared" si="49"/>
        <v>0.20019932919246994</v>
      </c>
      <c r="AJ855">
        <v>200</v>
      </c>
      <c r="AK855">
        <v>0.22</v>
      </c>
      <c r="AL855">
        <v>273</v>
      </c>
      <c r="AM855">
        <v>200</v>
      </c>
      <c r="AN855">
        <f t="shared" si="50"/>
        <v>0.22</v>
      </c>
      <c r="AP855" s="101" t="s">
        <v>302</v>
      </c>
      <c r="AQ855" s="95">
        <v>739.55700000000002</v>
      </c>
      <c r="AR855" s="33">
        <f t="shared" si="43"/>
        <v>738.42399999999998</v>
      </c>
      <c r="AS855" s="96"/>
      <c r="AT855" s="99">
        <v>650.18399999999997</v>
      </c>
      <c r="AU855" s="33">
        <f t="shared" si="44"/>
        <v>648.17399999999998</v>
      </c>
      <c r="AV855" s="96"/>
      <c r="AW855" s="95">
        <v>615.78</v>
      </c>
      <c r="AX855" s="33">
        <f t="shared" si="45"/>
        <v>613.91800000000001</v>
      </c>
      <c r="AY855" s="96"/>
      <c r="AZ855" s="100">
        <v>0.19958277964391621</v>
      </c>
      <c r="BA855" s="34">
        <f t="shared" si="51"/>
        <v>0.20019932919246994</v>
      </c>
      <c r="BB855" s="96"/>
      <c r="BC855" s="100">
        <v>0.14265641631146112</v>
      </c>
      <c r="BD855" s="7">
        <f t="shared" si="46"/>
        <v>0.14315675052175297</v>
      </c>
      <c r="BE855" s="96"/>
      <c r="BF855" s="21">
        <f t="shared" si="47"/>
        <v>129.76400000000001</v>
      </c>
      <c r="BW855">
        <v>0.15</v>
      </c>
    </row>
    <row r="856" spans="2:75" x14ac:dyDescent="0.25">
      <c r="B856">
        <v>2004</v>
      </c>
      <c r="C856">
        <v>616116.15099999995</v>
      </c>
      <c r="D856">
        <v>91108.997000000003</v>
      </c>
      <c r="E856">
        <v>112381.969</v>
      </c>
      <c r="F856">
        <v>203490.96599999999</v>
      </c>
      <c r="T856">
        <v>2007</v>
      </c>
      <c r="U856">
        <v>662.072</v>
      </c>
      <c r="V856" s="8">
        <v>0.32040387337889675</v>
      </c>
      <c r="W856" s="21">
        <v>701.447</v>
      </c>
      <c r="X856" s="21">
        <v>597.50199999999995</v>
      </c>
      <c r="Y856" s="21">
        <v>570.69600000000003</v>
      </c>
      <c r="AA856">
        <v>2007</v>
      </c>
      <c r="AB856" s="21">
        <f t="shared" si="38"/>
        <v>662.072</v>
      </c>
      <c r="AC856" s="21">
        <f t="shared" si="39"/>
        <v>701.447</v>
      </c>
      <c r="AD856" s="21">
        <f t="shared" si="40"/>
        <v>597.50199999999995</v>
      </c>
      <c r="AE856" s="21">
        <f t="shared" si="41"/>
        <v>570.69600000000003</v>
      </c>
      <c r="AF856" s="21">
        <v>158.029</v>
      </c>
      <c r="AG856" s="9">
        <f t="shared" si="48"/>
        <v>0.27690574316273459</v>
      </c>
      <c r="AH856" s="9">
        <f t="shared" si="42"/>
        <v>0.32040387337889675</v>
      </c>
      <c r="AI856" s="8">
        <f t="shared" si="49"/>
        <v>0.26448279671030389</v>
      </c>
      <c r="AJ856">
        <v>200</v>
      </c>
      <c r="AK856">
        <v>0.22</v>
      </c>
      <c r="AL856">
        <v>273</v>
      </c>
      <c r="AM856">
        <v>200</v>
      </c>
      <c r="AN856">
        <f t="shared" si="50"/>
        <v>0.22</v>
      </c>
      <c r="AP856" s="101" t="s">
        <v>303</v>
      </c>
      <c r="AQ856" s="95">
        <v>658.11599999999999</v>
      </c>
      <c r="AR856" s="33">
        <f t="shared" si="43"/>
        <v>662.072</v>
      </c>
      <c r="AS856" s="96"/>
      <c r="AT856" s="99">
        <v>599.52700000000004</v>
      </c>
      <c r="AU856" s="33">
        <f t="shared" si="44"/>
        <v>597.50199999999995</v>
      </c>
      <c r="AV856" s="96"/>
      <c r="AW856" s="95">
        <v>572.47199999999998</v>
      </c>
      <c r="AX856" s="33">
        <f t="shared" si="45"/>
        <v>570.69600000000003</v>
      </c>
      <c r="AY856" s="96"/>
      <c r="AZ856" s="100">
        <v>0.26359053220288664</v>
      </c>
      <c r="BA856" s="34">
        <f t="shared" si="51"/>
        <v>0.26448279671030389</v>
      </c>
      <c r="BB856" s="96"/>
      <c r="BC856" s="100">
        <v>0.31896554496682278</v>
      </c>
      <c r="BD856" s="7">
        <f t="shared" si="46"/>
        <v>0.32040387337889675</v>
      </c>
      <c r="BE856" s="96"/>
      <c r="BF856" s="21">
        <f t="shared" si="47"/>
        <v>158.029</v>
      </c>
      <c r="BW856">
        <v>0.15</v>
      </c>
    </row>
    <row r="857" spans="2:75" x14ac:dyDescent="0.25">
      <c r="B857">
        <v>2005</v>
      </c>
      <c r="C857">
        <v>707225.147</v>
      </c>
      <c r="D857">
        <v>80510.938999999998</v>
      </c>
      <c r="E857">
        <v>102447.402</v>
      </c>
      <c r="F857">
        <v>182958.34099999999</v>
      </c>
      <c r="T857">
        <v>2008</v>
      </c>
      <c r="U857">
        <v>530.93100000000004</v>
      </c>
      <c r="V857" s="8">
        <v>0.30868190074012331</v>
      </c>
      <c r="W857" s="21">
        <v>688.07</v>
      </c>
      <c r="X857" s="21">
        <v>595.68799999999999</v>
      </c>
      <c r="Y857" s="21">
        <v>567.32600000000002</v>
      </c>
      <c r="AA857">
        <v>2008</v>
      </c>
      <c r="AB857" s="21">
        <f t="shared" si="38"/>
        <v>530.93100000000004</v>
      </c>
      <c r="AC857" s="21">
        <f t="shared" si="39"/>
        <v>688.07</v>
      </c>
      <c r="AD857" s="21">
        <f t="shared" si="40"/>
        <v>595.68799999999999</v>
      </c>
      <c r="AE857" s="21">
        <f t="shared" si="41"/>
        <v>567.32600000000002</v>
      </c>
      <c r="AF857" s="21">
        <v>150.67400000000001</v>
      </c>
      <c r="AG857" s="9">
        <f t="shared" si="48"/>
        <v>0.26558627667337653</v>
      </c>
      <c r="AH857" s="9">
        <f t="shared" si="42"/>
        <v>0.30868190074012331</v>
      </c>
      <c r="AI857" s="8">
        <f t="shared" si="49"/>
        <v>0.25294113697103182</v>
      </c>
      <c r="AJ857">
        <v>200</v>
      </c>
      <c r="AK857">
        <v>0.22</v>
      </c>
      <c r="AL857">
        <v>273</v>
      </c>
      <c r="AM857">
        <v>200</v>
      </c>
      <c r="AN857">
        <f t="shared" si="50"/>
        <v>0.22</v>
      </c>
      <c r="AP857" s="101" t="s">
        <v>304</v>
      </c>
      <c r="AQ857" s="95">
        <v>555.45899999999995</v>
      </c>
      <c r="AR857" s="33">
        <f t="shared" si="43"/>
        <v>530.93100000000004</v>
      </c>
      <c r="AS857" s="96"/>
      <c r="AT857" s="99">
        <v>597.00800000000004</v>
      </c>
      <c r="AU857" s="33">
        <f t="shared" si="44"/>
        <v>595.68799999999999</v>
      </c>
      <c r="AV857" s="96"/>
      <c r="AW857" s="95">
        <v>569.51499999999999</v>
      </c>
      <c r="AX857" s="33">
        <f t="shared" si="45"/>
        <v>567.32600000000002</v>
      </c>
      <c r="AY857" s="96"/>
      <c r="AZ857" s="100">
        <v>0.2523835710744245</v>
      </c>
      <c r="BA857" s="34">
        <f t="shared" si="51"/>
        <v>0.25294113697103182</v>
      </c>
      <c r="BB857" s="96"/>
      <c r="BC857" s="100">
        <v>0.30706682367352722</v>
      </c>
      <c r="BD857" s="7">
        <f t="shared" si="46"/>
        <v>0.30868190074012331</v>
      </c>
      <c r="BE857" s="96"/>
      <c r="BF857" s="21">
        <f t="shared" si="47"/>
        <v>150.67400000000001</v>
      </c>
      <c r="BW857">
        <v>0.15</v>
      </c>
    </row>
    <row r="858" spans="2:75" x14ac:dyDescent="0.25">
      <c r="B858">
        <v>2006</v>
      </c>
      <c r="C858">
        <v>787736.08600000001</v>
      </c>
      <c r="D858">
        <v>-86288.422999999995</v>
      </c>
      <c r="E858">
        <v>129765.53</v>
      </c>
      <c r="F858">
        <v>43477.107000000004</v>
      </c>
      <c r="T858">
        <v>2009</v>
      </c>
      <c r="U858">
        <v>458.04599999999999</v>
      </c>
      <c r="V858" s="8">
        <v>8.7812985434122942E-2</v>
      </c>
      <c r="W858" s="21">
        <v>634.29200000000003</v>
      </c>
      <c r="X858" s="21">
        <v>547.26300000000003</v>
      </c>
      <c r="Y858" s="21">
        <v>492.46300000000002</v>
      </c>
      <c r="AA858">
        <v>2009</v>
      </c>
      <c r="AB858" s="21">
        <f t="shared" si="38"/>
        <v>458.04599999999999</v>
      </c>
      <c r="AC858" s="21">
        <f t="shared" si="39"/>
        <v>634.29200000000003</v>
      </c>
      <c r="AD858" s="21">
        <f t="shared" si="40"/>
        <v>547.26300000000003</v>
      </c>
      <c r="AE858" s="21">
        <f t="shared" si="41"/>
        <v>492.46300000000002</v>
      </c>
      <c r="AF858" s="21">
        <v>45.728000000000002</v>
      </c>
      <c r="AG858" s="9">
        <f t="shared" si="48"/>
        <v>9.2855706926205622E-2</v>
      </c>
      <c r="AH858" s="9">
        <f t="shared" si="42"/>
        <v>8.7812985434122942E-2</v>
      </c>
      <c r="AI858" s="8">
        <f t="shared" si="49"/>
        <v>8.3557631339959026E-2</v>
      </c>
      <c r="AJ858">
        <v>200</v>
      </c>
      <c r="AK858">
        <v>0.22</v>
      </c>
      <c r="AL858">
        <v>273</v>
      </c>
      <c r="AM858">
        <v>200</v>
      </c>
      <c r="AN858">
        <f t="shared" si="50"/>
        <v>0.22</v>
      </c>
      <c r="AP858" s="101" t="s">
        <v>305</v>
      </c>
      <c r="AQ858" s="95">
        <v>455.34800000000001</v>
      </c>
      <c r="AR858" s="33">
        <f t="shared" si="43"/>
        <v>458.04599999999999</v>
      </c>
      <c r="AS858" s="96"/>
      <c r="AT858" s="99">
        <v>553.71799999999996</v>
      </c>
      <c r="AU858" s="33">
        <f t="shared" si="44"/>
        <v>547.26300000000003</v>
      </c>
      <c r="AV858" s="96"/>
      <c r="AW858" s="95">
        <v>497.45400000000001</v>
      </c>
      <c r="AX858" s="33">
        <f t="shared" si="45"/>
        <v>492.46300000000002</v>
      </c>
      <c r="AY858" s="96"/>
      <c r="AZ858" s="100">
        <v>8.2583448614637789E-2</v>
      </c>
      <c r="BA858" s="34">
        <f t="shared" si="51"/>
        <v>8.3557631339959026E-2</v>
      </c>
      <c r="BB858" s="96"/>
      <c r="BC858" s="100">
        <v>8.7641337213574977E-2</v>
      </c>
      <c r="BD858" s="7">
        <f t="shared" si="46"/>
        <v>8.7812985434122942E-2</v>
      </c>
      <c r="BE858" s="96"/>
      <c r="BF858" s="21">
        <f t="shared" si="47"/>
        <v>45.728000000000002</v>
      </c>
      <c r="BW858">
        <v>0.15</v>
      </c>
    </row>
    <row r="859" spans="2:75" x14ac:dyDescent="0.25">
      <c r="B859">
        <v>2007</v>
      </c>
      <c r="C859">
        <v>701447.66399999999</v>
      </c>
      <c r="D859">
        <v>-13375.788</v>
      </c>
      <c r="E859">
        <v>158029.641</v>
      </c>
      <c r="F859">
        <v>144653.853</v>
      </c>
      <c r="T859">
        <v>2010</v>
      </c>
      <c r="U859">
        <v>440.01</v>
      </c>
      <c r="V859" s="8">
        <v>9.9915655969470954E-2</v>
      </c>
      <c r="W859" s="21">
        <v>602.47</v>
      </c>
      <c r="X859" s="21">
        <v>512.70799999999997</v>
      </c>
      <c r="Y859" s="21">
        <v>454.98200000000003</v>
      </c>
      <c r="AA859">
        <v>2010</v>
      </c>
      <c r="AB859" s="21">
        <f t="shared" si="38"/>
        <v>440.01</v>
      </c>
      <c r="AC859" s="21">
        <f t="shared" si="39"/>
        <v>602.47</v>
      </c>
      <c r="AD859" s="21">
        <f t="shared" si="40"/>
        <v>512.70799999999997</v>
      </c>
      <c r="AE859" s="21">
        <f t="shared" si="41"/>
        <v>454.98200000000003</v>
      </c>
      <c r="AF859" s="21">
        <v>43.414999999999999</v>
      </c>
      <c r="AG859" s="9">
        <f t="shared" si="48"/>
        <v>9.5421357328421774E-2</v>
      </c>
      <c r="AH859" s="9">
        <f t="shared" si="42"/>
        <v>9.9915655969470954E-2</v>
      </c>
      <c r="AI859" s="8">
        <f t="shared" si="49"/>
        <v>8.4677828315532444E-2</v>
      </c>
      <c r="AJ859">
        <v>200</v>
      </c>
      <c r="AK859">
        <v>0.22</v>
      </c>
      <c r="AL859">
        <v>273</v>
      </c>
      <c r="AM859">
        <v>200</v>
      </c>
      <c r="AN859">
        <f t="shared" si="50"/>
        <v>0.22</v>
      </c>
      <c r="AP859" s="101" t="s">
        <v>306</v>
      </c>
      <c r="AQ859" s="95">
        <v>420.78399999999999</v>
      </c>
      <c r="AR859" s="33">
        <f t="shared" si="43"/>
        <v>440.01</v>
      </c>
      <c r="AS859" s="96"/>
      <c r="AT859" s="99">
        <v>517.97</v>
      </c>
      <c r="AU859" s="33">
        <f t="shared" si="44"/>
        <v>512.70799999999997</v>
      </c>
      <c r="AV859" s="96"/>
      <c r="AW859" s="95">
        <v>458.97800000000001</v>
      </c>
      <c r="AX859" s="33">
        <f t="shared" si="45"/>
        <v>454.98200000000003</v>
      </c>
      <c r="AY859" s="96"/>
      <c r="AZ859" s="100">
        <v>8.3819346680309659E-2</v>
      </c>
      <c r="BA859" s="34">
        <f t="shared" si="51"/>
        <v>8.4677828315532444E-2</v>
      </c>
      <c r="BB859" s="96"/>
      <c r="BC859" s="100">
        <v>9.8287433837977584E-2</v>
      </c>
      <c r="BD859" s="7">
        <f t="shared" si="46"/>
        <v>9.9915655969470954E-2</v>
      </c>
      <c r="BE859" s="96"/>
      <c r="BF859" s="21">
        <f t="shared" si="47"/>
        <v>43.414999999999999</v>
      </c>
      <c r="BW859">
        <v>0.15</v>
      </c>
    </row>
    <row r="860" spans="2:75" x14ac:dyDescent="0.25">
      <c r="B860">
        <v>2008</v>
      </c>
      <c r="C860">
        <v>688071.875</v>
      </c>
      <c r="D860">
        <v>-53779.819000000003</v>
      </c>
      <c r="E860">
        <v>150675.011</v>
      </c>
      <c r="F860">
        <v>96895.191999999995</v>
      </c>
      <c r="T860">
        <v>2011</v>
      </c>
      <c r="U860">
        <v>561.89</v>
      </c>
      <c r="V860" s="8">
        <v>0.12401945780919982</v>
      </c>
      <c r="W860" s="21">
        <v>580.55700000000002</v>
      </c>
      <c r="X860" s="21">
        <v>475.48399999999998</v>
      </c>
      <c r="Y860" s="21">
        <v>430.798</v>
      </c>
      <c r="AA860">
        <v>2011</v>
      </c>
      <c r="AB860" s="21">
        <f t="shared" si="38"/>
        <v>561.89</v>
      </c>
      <c r="AC860" s="21">
        <f t="shared" si="39"/>
        <v>580.55700000000002</v>
      </c>
      <c r="AD860" s="21">
        <f t="shared" si="40"/>
        <v>475.48399999999998</v>
      </c>
      <c r="AE860" s="21">
        <f t="shared" si="41"/>
        <v>430.798</v>
      </c>
      <c r="AF860" s="21">
        <v>49.39</v>
      </c>
      <c r="AG860" s="9">
        <f t="shared" si="48"/>
        <v>0.11464770031430044</v>
      </c>
      <c r="AH860" s="9">
        <f t="shared" si="42"/>
        <v>0.12401945780919982</v>
      </c>
      <c r="AI860" s="8">
        <f t="shared" si="49"/>
        <v>0.10387310614026971</v>
      </c>
      <c r="AJ860">
        <v>200</v>
      </c>
      <c r="AK860">
        <v>0.22</v>
      </c>
      <c r="AL860">
        <v>273</v>
      </c>
      <c r="AM860">
        <v>200</v>
      </c>
      <c r="AN860">
        <f t="shared" si="50"/>
        <v>0.22</v>
      </c>
      <c r="AP860" s="101" t="s">
        <v>307</v>
      </c>
      <c r="AQ860" s="95">
        <v>498.74200000000002</v>
      </c>
      <c r="AR860" s="33">
        <f t="shared" si="43"/>
        <v>561.89</v>
      </c>
      <c r="AS860" s="96"/>
      <c r="AT860" s="99">
        <v>476.47699999999998</v>
      </c>
      <c r="AU860" s="33">
        <f t="shared" si="44"/>
        <v>475.48399999999998</v>
      </c>
      <c r="AV860" s="96"/>
      <c r="AW860" s="95">
        <v>429.94799999999998</v>
      </c>
      <c r="AX860" s="33">
        <f t="shared" si="45"/>
        <v>430.798</v>
      </c>
      <c r="AY860" s="96"/>
      <c r="AZ860" s="100">
        <v>0.10365431070125106</v>
      </c>
      <c r="BA860" s="34">
        <f t="shared" si="51"/>
        <v>0.10387310614026971</v>
      </c>
      <c r="BB860" s="96"/>
      <c r="BC860" s="100">
        <v>0.12243579692397934</v>
      </c>
      <c r="BD860" s="7">
        <f t="shared" si="46"/>
        <v>0.12401945780919982</v>
      </c>
      <c r="BE860" s="96"/>
      <c r="BF860" s="21">
        <f t="shared" si="47"/>
        <v>49.39</v>
      </c>
      <c r="BW860">
        <v>0.15</v>
      </c>
    </row>
    <row r="861" spans="2:75" x14ac:dyDescent="0.25">
      <c r="B861">
        <v>2009</v>
      </c>
      <c r="C861">
        <v>634292.05599999998</v>
      </c>
      <c r="D861">
        <v>-31821.258000000002</v>
      </c>
      <c r="E861">
        <v>45727.942000000003</v>
      </c>
      <c r="F861">
        <v>13906.683999999999</v>
      </c>
      <c r="T861" s="22">
        <v>2012</v>
      </c>
      <c r="U861">
        <v>440.72500000000002</v>
      </c>
      <c r="V861" s="87">
        <v>0.35634287055051661</v>
      </c>
      <c r="W861" s="21">
        <v>553.26099999999997</v>
      </c>
      <c r="X861" s="21">
        <v>462.47199999999998</v>
      </c>
      <c r="Y861" s="21">
        <v>440.31799999999998</v>
      </c>
      <c r="AA861">
        <v>2012</v>
      </c>
      <c r="AB861" s="21">
        <f t="shared" si="38"/>
        <v>440.72500000000002</v>
      </c>
      <c r="AC861" s="21">
        <f t="shared" si="39"/>
        <v>553.26099999999997</v>
      </c>
      <c r="AD861" s="21">
        <f t="shared" si="40"/>
        <v>462.47199999999998</v>
      </c>
      <c r="AE861" s="21">
        <f t="shared" si="41"/>
        <v>440.31799999999998</v>
      </c>
      <c r="AF861" s="21">
        <v>125.319</v>
      </c>
      <c r="AG861" s="9">
        <f t="shared" si="48"/>
        <v>0.28461021352749605</v>
      </c>
      <c r="AH861" s="9">
        <f t="shared" si="42"/>
        <v>0.35634287055051661</v>
      </c>
      <c r="AI861" s="8">
        <f t="shared" si="49"/>
        <v>0.1585371654932623</v>
      </c>
      <c r="AJ861">
        <v>200</v>
      </c>
      <c r="AK861">
        <v>0.22</v>
      </c>
      <c r="AL861">
        <v>273</v>
      </c>
      <c r="AM861">
        <v>200</v>
      </c>
      <c r="AN861">
        <f t="shared" si="50"/>
        <v>0.22</v>
      </c>
      <c r="AP861" s="101" t="s">
        <v>308</v>
      </c>
      <c r="AQ861" s="95">
        <v>421.67500000000001</v>
      </c>
      <c r="AR861" s="33">
        <f t="shared" si="43"/>
        <v>440.72500000000002</v>
      </c>
      <c r="AS861" s="96"/>
      <c r="AT861" s="99">
        <v>449.42200000000003</v>
      </c>
      <c r="AU861" s="33">
        <f t="shared" si="44"/>
        <v>462.47199999999998</v>
      </c>
      <c r="AV861" s="96"/>
      <c r="AW861" s="95">
        <v>429.08699999999999</v>
      </c>
      <c r="AX861" s="33">
        <f t="shared" si="45"/>
        <v>440.31799999999998</v>
      </c>
      <c r="AY861" s="96"/>
      <c r="AZ861" s="100">
        <v>0.16314065622065677</v>
      </c>
      <c r="BA861" s="34">
        <f t="shared" si="51"/>
        <v>0.1585371654932623</v>
      </c>
      <c r="BB861" s="96"/>
      <c r="BC861" s="100">
        <v>0.20487605950556331</v>
      </c>
      <c r="BD861" s="7">
        <v>0.20200000000000001</v>
      </c>
      <c r="BE861" s="96"/>
      <c r="BF861" s="21">
        <f t="shared" si="47"/>
        <v>125.319</v>
      </c>
      <c r="BW861">
        <v>0.15</v>
      </c>
    </row>
    <row r="862" spans="2:75" x14ac:dyDescent="0.25">
      <c r="B862">
        <v>2010</v>
      </c>
      <c r="C862">
        <v>602470.79799999995</v>
      </c>
      <c r="D862">
        <v>-21912.82</v>
      </c>
      <c r="E862">
        <v>43415.906999999999</v>
      </c>
      <c r="F862">
        <v>21503.087</v>
      </c>
      <c r="T862">
        <v>2013</v>
      </c>
      <c r="U862">
        <v>465.97199999999998</v>
      </c>
      <c r="V862" s="8">
        <v>0.17128291306027729</v>
      </c>
      <c r="W862" s="21">
        <v>499.19799999999998</v>
      </c>
      <c r="X862" s="21">
        <v>414.39100000000002</v>
      </c>
      <c r="Y862" s="21">
        <v>397.34800000000001</v>
      </c>
      <c r="AA862">
        <v>2013</v>
      </c>
      <c r="AB862" s="21">
        <f t="shared" si="38"/>
        <v>465.97199999999998</v>
      </c>
      <c r="AC862" s="21">
        <f t="shared" si="39"/>
        <v>499.19799999999998</v>
      </c>
      <c r="AD862" s="21">
        <f t="shared" si="40"/>
        <v>414.39100000000002</v>
      </c>
      <c r="AE862" s="21">
        <f t="shared" si="41"/>
        <v>397.34800000000001</v>
      </c>
      <c r="AF862" s="21">
        <v>71.453999999999994</v>
      </c>
      <c r="AG862" s="9">
        <f t="shared" si="48"/>
        <v>0.17982725469865204</v>
      </c>
      <c r="AH862" s="9">
        <f t="shared" si="42"/>
        <v>0.17128291306027729</v>
      </c>
      <c r="AI862" s="8">
        <f t="shared" si="49"/>
        <v>0.17243135106698745</v>
      </c>
      <c r="AJ862">
        <v>200</v>
      </c>
      <c r="AK862">
        <v>0.22</v>
      </c>
      <c r="AL862">
        <v>273</v>
      </c>
      <c r="AM862">
        <v>200</v>
      </c>
      <c r="AN862">
        <f t="shared" si="50"/>
        <v>0.22</v>
      </c>
      <c r="AP862" s="101" t="s">
        <v>309</v>
      </c>
      <c r="AQ862" s="95">
        <v>406.12400000000002</v>
      </c>
      <c r="AR862" s="33">
        <f t="shared" si="43"/>
        <v>465.97199999999998</v>
      </c>
      <c r="AS862" s="96"/>
      <c r="AT862" s="99">
        <v>397.096</v>
      </c>
      <c r="AU862" s="33">
        <f t="shared" si="44"/>
        <v>414.39100000000002</v>
      </c>
      <c r="AV862" s="96"/>
      <c r="AW862" s="95">
        <v>379.40800000000002</v>
      </c>
      <c r="AX862" s="33">
        <f t="shared" si="45"/>
        <v>397.34800000000001</v>
      </c>
      <c r="AY862" s="96"/>
      <c r="AZ862" s="100">
        <v>0.17994149777383805</v>
      </c>
      <c r="BA862" s="34">
        <f t="shared" si="51"/>
        <v>0.17243135106698745</v>
      </c>
      <c r="BB862" s="96"/>
      <c r="BC862" s="100">
        <v>0.18279422872907344</v>
      </c>
      <c r="BD862" s="7">
        <f>AH862</f>
        <v>0.17128291306027729</v>
      </c>
      <c r="BE862" s="96"/>
      <c r="BF862" s="21">
        <f t="shared" si="47"/>
        <v>71.453999999999994</v>
      </c>
      <c r="BW862">
        <v>0.15</v>
      </c>
    </row>
    <row r="863" spans="2:75" x14ac:dyDescent="0.25">
      <c r="B863">
        <v>2011</v>
      </c>
      <c r="C863">
        <v>580557.978</v>
      </c>
      <c r="D863">
        <v>-27295.870999999999</v>
      </c>
      <c r="E863">
        <v>49388.894999999997</v>
      </c>
      <c r="F863">
        <v>22093.024000000001</v>
      </c>
      <c r="T863">
        <v>2014</v>
      </c>
      <c r="U863">
        <v>244.732</v>
      </c>
      <c r="V863" s="8">
        <v>0.27732053368649923</v>
      </c>
      <c r="W863" s="21">
        <v>497.01900000000001</v>
      </c>
      <c r="X863" s="21">
        <v>447.58300000000003</v>
      </c>
      <c r="Y863" s="21">
        <v>421.221</v>
      </c>
      <c r="AA863">
        <v>2014</v>
      </c>
      <c r="AB863" s="21">
        <f t="shared" si="38"/>
        <v>244.732</v>
      </c>
      <c r="AC863" s="21">
        <f t="shared" si="39"/>
        <v>497.01900000000001</v>
      </c>
      <c r="AD863" s="21">
        <f t="shared" si="40"/>
        <v>447.58300000000003</v>
      </c>
      <c r="AE863" s="21">
        <f t="shared" si="41"/>
        <v>421.221</v>
      </c>
      <c r="AF863" s="21">
        <v>95.003</v>
      </c>
      <c r="AG863" s="9">
        <f t="shared" si="48"/>
        <v>0.22554193641817477</v>
      </c>
      <c r="AH863" s="9">
        <f t="shared" si="42"/>
        <v>0.27732053368649923</v>
      </c>
      <c r="AI863" s="8">
        <f t="shared" si="49"/>
        <v>0.21225783821101338</v>
      </c>
      <c r="AJ863">
        <v>200</v>
      </c>
      <c r="AK863">
        <v>0.22</v>
      </c>
      <c r="AL863">
        <v>273</v>
      </c>
      <c r="AM863">
        <v>200</v>
      </c>
      <c r="AN863">
        <f t="shared" si="50"/>
        <v>0.22</v>
      </c>
      <c r="AP863" s="101" t="s">
        <v>310</v>
      </c>
      <c r="AQ863" s="95">
        <v>212.96600000000001</v>
      </c>
      <c r="AR863" s="33">
        <f t="shared" si="43"/>
        <v>244.732</v>
      </c>
      <c r="AS863" s="96"/>
      <c r="AT863" s="99">
        <v>415.41699999999997</v>
      </c>
      <c r="AU863" s="33">
        <f t="shared" si="44"/>
        <v>447.58300000000003</v>
      </c>
      <c r="AV863" s="96"/>
      <c r="AW863" s="95">
        <v>391.40499999999997</v>
      </c>
      <c r="AX863" s="33">
        <f t="shared" si="45"/>
        <v>421.221</v>
      </c>
      <c r="AY863" s="96"/>
      <c r="AZ863" s="100">
        <v>0.22869548911094156</v>
      </c>
      <c r="BA863" s="34">
        <f t="shared" si="51"/>
        <v>0.21225783821101338</v>
      </c>
      <c r="BB863" s="96"/>
      <c r="BC863" s="100">
        <v>0.30102062711016703</v>
      </c>
      <c r="BD863" s="7">
        <f>AH863</f>
        <v>0.27732053368649923</v>
      </c>
      <c r="BE863" s="96"/>
      <c r="BF863" s="21">
        <f t="shared" si="47"/>
        <v>95.003</v>
      </c>
      <c r="BW863">
        <v>0.15</v>
      </c>
    </row>
    <row r="864" spans="2:75" x14ac:dyDescent="0.25">
      <c r="B864">
        <v>2012</v>
      </c>
      <c r="C864">
        <v>553262.10699999996</v>
      </c>
      <c r="D864">
        <v>-54063.061999999998</v>
      </c>
      <c r="E864">
        <v>125318.753</v>
      </c>
      <c r="F864">
        <v>71255.691000000006</v>
      </c>
      <c r="T864">
        <v>2015</v>
      </c>
      <c r="U864">
        <v>198.636</v>
      </c>
      <c r="V864" s="8">
        <v>0.22904074349193973</v>
      </c>
      <c r="W864" s="21">
        <v>418.13200000000001</v>
      </c>
      <c r="X864" s="21">
        <v>377.80900000000003</v>
      </c>
      <c r="Y864" s="21">
        <v>359.30599999999998</v>
      </c>
      <c r="AA864">
        <v>2015</v>
      </c>
      <c r="AB864" s="21">
        <f t="shared" si="38"/>
        <v>198.636</v>
      </c>
      <c r="AC864" s="21">
        <f t="shared" si="39"/>
        <v>418.13200000000001</v>
      </c>
      <c r="AD864" s="21">
        <f t="shared" si="40"/>
        <v>377.80900000000003</v>
      </c>
      <c r="AE864" s="21">
        <f t="shared" si="41"/>
        <v>359.30599999999998</v>
      </c>
      <c r="AF864" s="21">
        <v>69.748000000000005</v>
      </c>
      <c r="AG864" s="9">
        <f t="shared" si="48"/>
        <v>0.19411866208746864</v>
      </c>
      <c r="AH864" s="9">
        <f t="shared" si="42"/>
        <v>0.22904074349193973</v>
      </c>
      <c r="AI864" s="8">
        <f t="shared" si="49"/>
        <v>0.18461180120113602</v>
      </c>
      <c r="AJ864">
        <v>200</v>
      </c>
      <c r="AK864">
        <v>0.22</v>
      </c>
      <c r="AL864">
        <v>273</v>
      </c>
      <c r="AM864">
        <v>200</v>
      </c>
      <c r="AN864">
        <f t="shared" si="50"/>
        <v>0.22</v>
      </c>
      <c r="AP864" s="101" t="s">
        <v>311</v>
      </c>
      <c r="AQ864" s="95">
        <v>173.166</v>
      </c>
      <c r="AR864" s="33">
        <f t="shared" si="43"/>
        <v>198.636</v>
      </c>
      <c r="AS864" s="96"/>
      <c r="AT864" s="99">
        <v>340.30799999999999</v>
      </c>
      <c r="AU864" s="33">
        <f t="shared" si="44"/>
        <v>377.80900000000003</v>
      </c>
      <c r="AV864" s="96"/>
      <c r="AW864" s="95">
        <v>323.67099999999999</v>
      </c>
      <c r="AX864" s="33">
        <f t="shared" si="45"/>
        <v>359.30599999999998</v>
      </c>
      <c r="AY864" s="96"/>
      <c r="AZ864" s="100">
        <v>0.20495039787486627</v>
      </c>
      <c r="BA864" s="34">
        <f t="shared" si="51"/>
        <v>0.18461180120113602</v>
      </c>
      <c r="BB864" s="96"/>
      <c r="BC864" s="100">
        <v>0.26447495943105048</v>
      </c>
      <c r="BD864" s="7">
        <f>AH864</f>
        <v>0.22904074349193973</v>
      </c>
      <c r="BE864" s="96"/>
      <c r="BF864" s="21">
        <f t="shared" si="47"/>
        <v>69.748000000000005</v>
      </c>
      <c r="BW864">
        <v>0.15</v>
      </c>
    </row>
    <row r="865" spans="1:75" x14ac:dyDescent="0.25">
      <c r="B865">
        <v>2013</v>
      </c>
      <c r="C865">
        <v>499199.04599999997</v>
      </c>
      <c r="D865">
        <v>-2180.5749999999998</v>
      </c>
      <c r="E865">
        <v>71454.048999999999</v>
      </c>
      <c r="F865">
        <v>69273.474000000002</v>
      </c>
      <c r="T865">
        <v>2016</v>
      </c>
      <c r="U865">
        <v>143.10499999999999</v>
      </c>
      <c r="V865" s="8">
        <v>0.20542826485911239</v>
      </c>
      <c r="W865" s="21">
        <v>369.976</v>
      </c>
      <c r="X865" s="21">
        <v>341.06900000000002</v>
      </c>
      <c r="Y865" s="21">
        <v>323.92700000000002</v>
      </c>
      <c r="AA865">
        <v>2016</v>
      </c>
      <c r="AB865" s="21">
        <f t="shared" si="38"/>
        <v>143.10499999999999</v>
      </c>
      <c r="AC865" s="21">
        <f t="shared" si="39"/>
        <v>369.976</v>
      </c>
      <c r="AD865" s="21">
        <f t="shared" si="40"/>
        <v>341.06900000000002</v>
      </c>
      <c r="AE865" s="21">
        <f t="shared" si="41"/>
        <v>323.92700000000002</v>
      </c>
      <c r="AF865" s="21">
        <v>60.386000000000003</v>
      </c>
      <c r="AG865" s="9">
        <f t="shared" si="48"/>
        <v>0.18641854491907126</v>
      </c>
      <c r="AH865" s="9">
        <f t="shared" si="42"/>
        <v>0.20542826485911239</v>
      </c>
      <c r="AI865" s="8">
        <f t="shared" si="49"/>
        <v>0.1770492187797777</v>
      </c>
      <c r="AJ865">
        <v>200</v>
      </c>
      <c r="AK865">
        <v>0.22</v>
      </c>
      <c r="AL865">
        <v>273</v>
      </c>
      <c r="AM865">
        <v>200</v>
      </c>
      <c r="AN865">
        <f t="shared" si="50"/>
        <v>0.22</v>
      </c>
      <c r="AP865" s="101" t="s">
        <v>312</v>
      </c>
      <c r="AQ865" s="95">
        <v>151.33099999999999</v>
      </c>
      <c r="AR865" s="33">
        <f t="shared" si="43"/>
        <v>143.10499999999999</v>
      </c>
      <c r="AS865" s="96"/>
      <c r="AT865" s="99">
        <v>298.27783999999997</v>
      </c>
      <c r="AU865" s="33">
        <f t="shared" si="44"/>
        <v>341.06900000000002</v>
      </c>
      <c r="AV865" s="96"/>
      <c r="AW865" s="95">
        <v>284.3323893464713</v>
      </c>
      <c r="AX865" s="33">
        <f t="shared" si="45"/>
        <v>323.92700000000002</v>
      </c>
      <c r="AY865" s="96"/>
      <c r="AZ865" s="100">
        <v>0.20250582477062329</v>
      </c>
      <c r="BA865" s="34">
        <f t="shared" si="51"/>
        <v>0.1770492187797777</v>
      </c>
      <c r="BB865" s="96"/>
      <c r="BC865" s="100">
        <v>0.25143795432119997</v>
      </c>
      <c r="BD865" s="7">
        <f>AH865</f>
        <v>0.20542826485911239</v>
      </c>
      <c r="BE865" s="96"/>
      <c r="BF865" s="21">
        <f t="shared" si="47"/>
        <v>60.386000000000003</v>
      </c>
      <c r="BW865">
        <v>0.15</v>
      </c>
    </row>
    <row r="866" spans="1:75" x14ac:dyDescent="0.25">
      <c r="B866">
        <v>2014</v>
      </c>
      <c r="C866">
        <v>497018.47100000002</v>
      </c>
      <c r="D866">
        <v>-78886.122000000003</v>
      </c>
      <c r="E866">
        <v>95003.994000000006</v>
      </c>
      <c r="F866">
        <v>16117.871999999999</v>
      </c>
      <c r="T866">
        <v>2017</v>
      </c>
      <c r="U866">
        <v>29.646999999999998</v>
      </c>
      <c r="V866">
        <v>0.11470546616268081</v>
      </c>
      <c r="W866" s="21">
        <v>305.51</v>
      </c>
      <c r="X866" s="21">
        <v>299.81799999999998</v>
      </c>
      <c r="Y866" s="21">
        <v>271.72199999999998</v>
      </c>
      <c r="AA866">
        <v>2017</v>
      </c>
      <c r="AB866" s="21">
        <f t="shared" si="38"/>
        <v>29.646999999999998</v>
      </c>
      <c r="AC866" s="21">
        <f t="shared" si="39"/>
        <v>305.51</v>
      </c>
      <c r="AD866" s="21">
        <f t="shared" si="40"/>
        <v>299.81799999999998</v>
      </c>
      <c r="AE866" s="21">
        <f t="shared" si="41"/>
        <v>271.72199999999998</v>
      </c>
      <c r="AF866" s="21">
        <v>34.918999999999997</v>
      </c>
      <c r="AG866" s="9">
        <f t="shared" si="48"/>
        <v>0.12851002127174097</v>
      </c>
      <c r="AH866" s="9">
        <f t="shared" si="42"/>
        <v>0.11470546616268081</v>
      </c>
      <c r="AI866" s="8">
        <f t="shared" si="49"/>
        <v>0.11685088953965406</v>
      </c>
      <c r="AJ866">
        <v>200</v>
      </c>
      <c r="AK866">
        <v>0.22</v>
      </c>
      <c r="AL866">
        <v>273</v>
      </c>
      <c r="AM866">
        <v>200</v>
      </c>
      <c r="AN866">
        <f t="shared" si="50"/>
        <v>0.22</v>
      </c>
      <c r="AP866" s="101" t="s">
        <v>313</v>
      </c>
      <c r="AQ866" s="95">
        <v>391.3</v>
      </c>
      <c r="AR866" s="33">
        <f t="shared" si="43"/>
        <v>29.646999999999998</v>
      </c>
      <c r="AS866" s="96"/>
      <c r="AT866" s="99">
        <v>258.07667366666669</v>
      </c>
      <c r="AU866" s="33">
        <f t="shared" si="44"/>
        <v>299.81799999999998</v>
      </c>
      <c r="AV866" s="96"/>
      <c r="AW866" s="95">
        <v>241</v>
      </c>
      <c r="AX866" s="33">
        <f t="shared" si="45"/>
        <v>271.72199999999998</v>
      </c>
      <c r="AY866" s="96"/>
      <c r="AZ866" s="95"/>
      <c r="BA866" s="34">
        <f t="shared" si="51"/>
        <v>0.11685088953965406</v>
      </c>
      <c r="BB866" s="96"/>
      <c r="BC866" s="95"/>
      <c r="BD866" s="7">
        <f>AH866</f>
        <v>0.11470546616268081</v>
      </c>
      <c r="BE866" s="96"/>
      <c r="BF866" s="21">
        <f t="shared" si="47"/>
        <v>34.918999999999997</v>
      </c>
      <c r="BW866">
        <v>0.15</v>
      </c>
    </row>
    <row r="867" spans="1:75" x14ac:dyDescent="0.25">
      <c r="B867">
        <v>2015</v>
      </c>
      <c r="C867">
        <v>418132.34899999999</v>
      </c>
      <c r="D867">
        <v>-48156.154999999999</v>
      </c>
      <c r="E867">
        <v>69746.259999999995</v>
      </c>
      <c r="F867">
        <v>21590.105</v>
      </c>
      <c r="T867">
        <v>2018</v>
      </c>
      <c r="U867" s="63">
        <v>496</v>
      </c>
      <c r="W867" s="21">
        <v>333.27458300000001</v>
      </c>
      <c r="X867" s="21">
        <v>234.570583</v>
      </c>
      <c r="Y867" s="21">
        <f>AE909/1000</f>
        <v>221.547</v>
      </c>
      <c r="AA867">
        <v>2018</v>
      </c>
      <c r="AB867" s="21">
        <f t="shared" si="38"/>
        <v>496</v>
      </c>
      <c r="AC867" s="21">
        <f t="shared" si="39"/>
        <v>333.27458300000001</v>
      </c>
      <c r="AD867" s="21">
        <f t="shared" si="40"/>
        <v>234.570583</v>
      </c>
      <c r="AE867" s="21">
        <f t="shared" si="41"/>
        <v>221.547</v>
      </c>
      <c r="AJ867">
        <v>200</v>
      </c>
      <c r="AK867">
        <v>0.22</v>
      </c>
      <c r="AL867">
        <v>273</v>
      </c>
      <c r="AM867">
        <v>200</v>
      </c>
      <c r="AN867">
        <f t="shared" si="50"/>
        <v>0.22</v>
      </c>
      <c r="AP867" s="101" t="s">
        <v>314</v>
      </c>
      <c r="AQ867" s="97"/>
      <c r="AR867" s="72">
        <v>488</v>
      </c>
      <c r="AS867" s="98"/>
      <c r="AT867" s="97"/>
      <c r="AU867" s="33">
        <f t="shared" si="44"/>
        <v>234.570583</v>
      </c>
      <c r="AV867" s="98"/>
      <c r="AW867" s="97"/>
      <c r="AX867" s="33">
        <f t="shared" si="45"/>
        <v>221.547</v>
      </c>
      <c r="AY867" s="98"/>
      <c r="AZ867" s="97"/>
      <c r="BA867" s="72"/>
      <c r="BB867" s="98"/>
      <c r="BC867" s="97"/>
      <c r="BD867" s="72"/>
      <c r="BE867" s="98"/>
      <c r="BW867">
        <v>0.15</v>
      </c>
    </row>
    <row r="868" spans="1:75" x14ac:dyDescent="0.25">
      <c r="B868">
        <v>2016</v>
      </c>
      <c r="C868">
        <v>369976.19400000002</v>
      </c>
      <c r="D868">
        <v>-64466.500999999997</v>
      </c>
      <c r="E868">
        <v>60386.993000000002</v>
      </c>
      <c r="F868">
        <v>-4079.5079999999998</v>
      </c>
      <c r="AA868" s="23" t="s">
        <v>26</v>
      </c>
      <c r="AB868" s="24">
        <f t="shared" ref="AB868:AJ868" si="52">AVERAGE(AB836:AB866)</f>
        <v>540.22916129032251</v>
      </c>
      <c r="AC868" s="24">
        <f t="shared" si="52"/>
        <v>503.10480645161294</v>
      </c>
      <c r="AD868" s="24">
        <f t="shared" si="52"/>
        <v>417.09454838709678</v>
      </c>
      <c r="AE868" s="24">
        <f t="shared" si="52"/>
        <v>395.27887096774197</v>
      </c>
      <c r="AF868" s="24">
        <f t="shared" si="52"/>
        <v>95.33841935483872</v>
      </c>
      <c r="AG868" s="6">
        <f t="shared" si="52"/>
        <v>0.24686607519210418</v>
      </c>
      <c r="AH868" s="6">
        <f t="shared" si="52"/>
        <v>0.28188111707352914</v>
      </c>
      <c r="AI868" s="6">
        <f t="shared" si="52"/>
        <v>0.23259842660811877</v>
      </c>
      <c r="AJ868" s="23">
        <f t="shared" si="52"/>
        <v>200</v>
      </c>
      <c r="AK868" s="23">
        <f t="shared" ref="AK868" si="53">AVERAGE(AK836:AK866)</f>
        <v>0.21999999999999995</v>
      </c>
    </row>
    <row r="869" spans="1:75" x14ac:dyDescent="0.25">
      <c r="B869">
        <v>2017</v>
      </c>
      <c r="C869">
        <v>305509.69300000003</v>
      </c>
      <c r="D869">
        <v>42024.339</v>
      </c>
      <c r="E869">
        <v>34919.944000000003</v>
      </c>
      <c r="F869">
        <v>76944.282999999996</v>
      </c>
      <c r="AD869" s="22" t="s">
        <v>224</v>
      </c>
      <c r="AE869" s="22"/>
      <c r="AF869" s="22"/>
      <c r="AG869" s="22">
        <v>72</v>
      </c>
      <c r="AH869" s="22">
        <v>0.16</v>
      </c>
      <c r="AI869" s="22">
        <v>0.22</v>
      </c>
    </row>
    <row r="870" spans="1:75" x14ac:dyDescent="0.25">
      <c r="B870">
        <v>2018</v>
      </c>
      <c r="C870">
        <v>347534.03200000001</v>
      </c>
      <c r="AD870" t="s">
        <v>187</v>
      </c>
      <c r="AG870">
        <f>AG869/AF861</f>
        <v>0.57453378976851077</v>
      </c>
      <c r="AH870" s="9">
        <f>AG869/AE861</f>
        <v>0.16351818458477738</v>
      </c>
      <c r="AI870" s="9">
        <f>AG870*AH861</f>
        <v>0.20473101987437817</v>
      </c>
    </row>
    <row r="871" spans="1:75" x14ac:dyDescent="0.25">
      <c r="A871" t="s">
        <v>62</v>
      </c>
      <c r="W871" s="25" t="s">
        <v>225</v>
      </c>
      <c r="X871" s="25"/>
    </row>
    <row r="872" spans="1:75" x14ac:dyDescent="0.25">
      <c r="W872" s="26">
        <v>125.319</v>
      </c>
      <c r="X872" s="25" t="s">
        <v>227</v>
      </c>
      <c r="AD872" t="s">
        <v>226</v>
      </c>
      <c r="AF872">
        <v>52</v>
      </c>
    </row>
    <row r="873" spans="1:75" x14ac:dyDescent="0.25">
      <c r="B873" t="s">
        <v>180</v>
      </c>
      <c r="C873" t="s">
        <v>10</v>
      </c>
      <c r="D873" t="s">
        <v>36</v>
      </c>
      <c r="E873" t="s">
        <v>37</v>
      </c>
      <c r="F873" t="s">
        <v>39</v>
      </c>
      <c r="G873" t="s">
        <v>40</v>
      </c>
      <c r="H873" t="s">
        <v>181</v>
      </c>
      <c r="I873" t="s">
        <v>41</v>
      </c>
    </row>
    <row r="874" spans="1:75" x14ac:dyDescent="0.25">
      <c r="AE874" s="56" t="s">
        <v>257</v>
      </c>
      <c r="AF874" s="56"/>
    </row>
    <row r="875" spans="1:75" ht="15.75" thickBot="1" x14ac:dyDescent="0.3">
      <c r="B875" t="s">
        <v>61</v>
      </c>
      <c r="C875" t="s">
        <v>36</v>
      </c>
      <c r="D875" t="s">
        <v>182</v>
      </c>
      <c r="E875" t="s">
        <v>34</v>
      </c>
      <c r="F875" t="s">
        <v>12</v>
      </c>
      <c r="G875" t="s">
        <v>183</v>
      </c>
      <c r="H875" t="s">
        <v>57</v>
      </c>
      <c r="I875" t="s">
        <v>54</v>
      </c>
      <c r="J875" t="s">
        <v>55</v>
      </c>
      <c r="K875" t="s">
        <v>56</v>
      </c>
      <c r="AE875" s="18" t="s">
        <v>228</v>
      </c>
    </row>
    <row r="876" spans="1:75" x14ac:dyDescent="0.25">
      <c r="B876" t="s">
        <v>166</v>
      </c>
      <c r="AB876" s="27" t="s">
        <v>32</v>
      </c>
      <c r="AC876" s="28" t="s">
        <v>229</v>
      </c>
      <c r="AD876" s="28" t="s">
        <v>230</v>
      </c>
      <c r="AE876" s="28" t="s">
        <v>132</v>
      </c>
      <c r="AF876" s="28" t="s">
        <v>231</v>
      </c>
      <c r="AG876" s="28" t="s">
        <v>205</v>
      </c>
      <c r="AH876" s="28" t="s">
        <v>220</v>
      </c>
      <c r="AI876" s="29" t="s">
        <v>232</v>
      </c>
      <c r="AJ876" s="30" t="s">
        <v>233</v>
      </c>
    </row>
    <row r="877" spans="1:75" x14ac:dyDescent="0.25">
      <c r="AB877" s="31"/>
      <c r="AC877" s="17" t="s">
        <v>234</v>
      </c>
      <c r="AD877" s="17" t="s">
        <v>235</v>
      </c>
      <c r="AE877" s="17" t="s">
        <v>235</v>
      </c>
      <c r="AF877" s="17" t="s">
        <v>235</v>
      </c>
      <c r="AG877" s="17" t="s">
        <v>235</v>
      </c>
      <c r="AH877" s="17"/>
      <c r="AI877" s="32"/>
      <c r="AJ877" s="32"/>
    </row>
    <row r="878" spans="1:75" x14ac:dyDescent="0.25">
      <c r="B878">
        <v>1</v>
      </c>
      <c r="C878" t="s">
        <v>145</v>
      </c>
      <c r="D878">
        <v>4</v>
      </c>
      <c r="E878" s="5">
        <v>36892</v>
      </c>
      <c r="F878" t="s">
        <v>184</v>
      </c>
      <c r="G878" s="4">
        <v>1.0629999999999999</v>
      </c>
      <c r="H878" s="4">
        <v>9.4E-2</v>
      </c>
      <c r="I878" s="4">
        <v>8.8440000000000005E-2</v>
      </c>
      <c r="AB878" s="31">
        <v>1987</v>
      </c>
      <c r="AC878" s="33">
        <f>U836*1000</f>
        <v>529827</v>
      </c>
      <c r="AD878" s="33">
        <f>AE913</f>
        <v>415359</v>
      </c>
      <c r="AE878" s="17">
        <f>Y836*1000</f>
        <v>383813</v>
      </c>
      <c r="AF878" s="33">
        <f t="shared" ref="AF878:AF902" si="54">AF836*1000</f>
        <v>75450</v>
      </c>
      <c r="AG878" s="33">
        <f>AF878</f>
        <v>75450</v>
      </c>
      <c r="AH878" s="17">
        <f>AG878/AE878</f>
        <v>0.19658010541591869</v>
      </c>
      <c r="AI878" s="34">
        <f t="shared" ref="AI878:AI902" si="55">AH836</f>
        <v>0.34735468047456075</v>
      </c>
      <c r="AJ878" s="35">
        <f>AH913</f>
        <v>0.18165009064447862</v>
      </c>
    </row>
    <row r="879" spans="1:75" x14ac:dyDescent="0.25">
      <c r="B879">
        <v>2</v>
      </c>
      <c r="C879" t="s">
        <v>145</v>
      </c>
      <c r="D879">
        <v>5</v>
      </c>
      <c r="E879" s="5">
        <v>36892</v>
      </c>
      <c r="F879" t="s">
        <v>184</v>
      </c>
      <c r="G879" s="4">
        <v>1.3220000000000001</v>
      </c>
      <c r="H879" s="4">
        <v>0.1124</v>
      </c>
      <c r="I879" s="4">
        <v>8.5010000000000002E-2</v>
      </c>
      <c r="AB879" s="31">
        <v>1988</v>
      </c>
      <c r="AC879" s="33">
        <f t="shared" ref="AC879:AC909" si="56">U837*1000</f>
        <v>270995</v>
      </c>
      <c r="AD879" s="33">
        <f t="shared" ref="AD879:AD908" si="57">AE914</f>
        <v>452287</v>
      </c>
      <c r="AE879" s="17">
        <f t="shared" ref="AE879:AE906" si="58">Y837*1000</f>
        <v>423300</v>
      </c>
      <c r="AF879" s="33">
        <f t="shared" si="54"/>
        <v>92814</v>
      </c>
      <c r="AG879" s="33">
        <f t="shared" ref="AG879:AG908" si="59">AF879</f>
        <v>92814</v>
      </c>
      <c r="AH879" s="17">
        <f t="shared" ref="AH879:AH908" si="60">AG879/AE879</f>
        <v>0.21926293408929837</v>
      </c>
      <c r="AI879" s="34">
        <f t="shared" si="55"/>
        <v>0.26566883726007867</v>
      </c>
      <c r="AJ879" s="35">
        <f t="shared" ref="AJ879:AJ906" si="61">AH914</f>
        <v>0.20521040843535188</v>
      </c>
    </row>
    <row r="880" spans="1:75" x14ac:dyDescent="0.25">
      <c r="B880">
        <v>3</v>
      </c>
      <c r="C880" t="s">
        <v>145</v>
      </c>
      <c r="D880">
        <v>6</v>
      </c>
      <c r="E880" s="5">
        <v>36892</v>
      </c>
      <c r="F880" t="s">
        <v>184</v>
      </c>
      <c r="G880" s="4">
        <v>1.38</v>
      </c>
      <c r="H880" s="4">
        <v>8.8340000000000002E-2</v>
      </c>
      <c r="I880" s="4">
        <v>6.4030000000000004E-2</v>
      </c>
      <c r="AB880" s="31">
        <v>1989</v>
      </c>
      <c r="AC880" s="33">
        <f t="shared" si="56"/>
        <v>447329</v>
      </c>
      <c r="AD880" s="33">
        <f t="shared" si="57"/>
        <v>401085</v>
      </c>
      <c r="AE880" s="17">
        <f t="shared" si="58"/>
        <v>385512</v>
      </c>
      <c r="AF880" s="33">
        <f t="shared" si="54"/>
        <v>100714</v>
      </c>
      <c r="AG880" s="33">
        <f t="shared" si="59"/>
        <v>100714</v>
      </c>
      <c r="AH880" s="17">
        <f t="shared" si="60"/>
        <v>0.26124738010749343</v>
      </c>
      <c r="AI880" s="34">
        <f t="shared" si="55"/>
        <v>0.32239579335420265</v>
      </c>
      <c r="AJ880" s="35">
        <f t="shared" si="61"/>
        <v>0.2511038807235374</v>
      </c>
    </row>
    <row r="881" spans="1:36" x14ac:dyDescent="0.25">
      <c r="B881">
        <v>4</v>
      </c>
      <c r="C881" t="s">
        <v>145</v>
      </c>
      <c r="D881">
        <v>7</v>
      </c>
      <c r="E881" s="5">
        <v>36892</v>
      </c>
      <c r="F881" t="s">
        <v>184</v>
      </c>
      <c r="G881" s="4">
        <v>1.425</v>
      </c>
      <c r="H881" s="4">
        <v>9.4950000000000007E-2</v>
      </c>
      <c r="I881" s="4">
        <v>6.6610000000000003E-2</v>
      </c>
      <c r="AB881" s="31">
        <v>1990</v>
      </c>
      <c r="AC881" s="33">
        <f t="shared" si="56"/>
        <v>300823</v>
      </c>
      <c r="AD881" s="33">
        <f t="shared" si="57"/>
        <v>371477</v>
      </c>
      <c r="AE881" s="17">
        <f t="shared" si="58"/>
        <v>349855</v>
      </c>
      <c r="AF881" s="33">
        <f t="shared" si="54"/>
        <v>104227</v>
      </c>
      <c r="AG881" s="33">
        <f t="shared" si="59"/>
        <v>104227</v>
      </c>
      <c r="AH881" s="17">
        <f t="shared" si="60"/>
        <v>0.29791485043803861</v>
      </c>
      <c r="AI881" s="34">
        <f t="shared" si="55"/>
        <v>0.39966647217938417</v>
      </c>
      <c r="AJ881" s="35">
        <f t="shared" si="61"/>
        <v>0.28057457123859619</v>
      </c>
    </row>
    <row r="882" spans="1:36" x14ac:dyDescent="0.25">
      <c r="B882">
        <v>5</v>
      </c>
      <c r="C882" t="s">
        <v>145</v>
      </c>
      <c r="D882">
        <v>8</v>
      </c>
      <c r="E882" s="5">
        <v>36892</v>
      </c>
      <c r="F882" t="s">
        <v>184</v>
      </c>
      <c r="G882" s="4">
        <v>1.597</v>
      </c>
      <c r="H882" s="4">
        <v>0.12540000000000001</v>
      </c>
      <c r="I882" s="4">
        <v>7.8520000000000006E-2</v>
      </c>
      <c r="AB882" s="31">
        <v>1991</v>
      </c>
      <c r="AC882" s="33">
        <f t="shared" si="56"/>
        <v>840553</v>
      </c>
      <c r="AD882" s="33">
        <f t="shared" si="57"/>
        <v>310173</v>
      </c>
      <c r="AE882" s="17">
        <f t="shared" si="58"/>
        <v>309712</v>
      </c>
      <c r="AF882" s="33">
        <f t="shared" si="54"/>
        <v>106828</v>
      </c>
      <c r="AG882" s="33">
        <f t="shared" si="59"/>
        <v>106828</v>
      </c>
      <c r="AH882" s="17">
        <f t="shared" si="60"/>
        <v>0.34492689982951902</v>
      </c>
      <c r="AI882" s="34">
        <f t="shared" si="55"/>
        <v>0.43588628529158752</v>
      </c>
      <c r="AJ882" s="35">
        <f t="shared" si="61"/>
        <v>0.34441424624322553</v>
      </c>
    </row>
    <row r="883" spans="1:36" x14ac:dyDescent="0.25">
      <c r="B883">
        <v>6</v>
      </c>
      <c r="C883" t="s">
        <v>145</v>
      </c>
      <c r="D883">
        <v>9</v>
      </c>
      <c r="E883" s="5">
        <v>36892</v>
      </c>
      <c r="F883" t="s">
        <v>184</v>
      </c>
      <c r="G883" s="4">
        <v>1.702</v>
      </c>
      <c r="H883" s="4">
        <v>0.1552</v>
      </c>
      <c r="I883" s="4">
        <v>9.1209999999999999E-2</v>
      </c>
      <c r="AB883" s="31">
        <v>1992</v>
      </c>
      <c r="AC883" s="33">
        <f t="shared" si="56"/>
        <v>1033108</v>
      </c>
      <c r="AD883" s="33">
        <f t="shared" si="57"/>
        <v>349470</v>
      </c>
      <c r="AE883" s="17">
        <f t="shared" si="58"/>
        <v>343178</v>
      </c>
      <c r="AF883" s="33">
        <f t="shared" si="54"/>
        <v>107409</v>
      </c>
      <c r="AG883" s="33">
        <f t="shared" si="59"/>
        <v>107409</v>
      </c>
      <c r="AH883" s="17">
        <f t="shared" si="60"/>
        <v>0.31298334974852698</v>
      </c>
      <c r="AI883" s="34">
        <f t="shared" si="55"/>
        <v>0.41507068240765582</v>
      </c>
      <c r="AJ883" s="35">
        <f t="shared" si="61"/>
        <v>0.30734827023778866</v>
      </c>
    </row>
    <row r="884" spans="1:36" x14ac:dyDescent="0.25">
      <c r="B884">
        <v>7</v>
      </c>
      <c r="C884" t="s">
        <v>145</v>
      </c>
      <c r="D884">
        <v>10</v>
      </c>
      <c r="E884" s="5">
        <v>36892</v>
      </c>
      <c r="F884" t="s">
        <v>184</v>
      </c>
      <c r="G884" s="4">
        <v>1.8620000000000001</v>
      </c>
      <c r="H884" s="4">
        <v>0.20780000000000001</v>
      </c>
      <c r="I884" s="4">
        <v>0.1116</v>
      </c>
      <c r="AB884" s="31">
        <v>1993</v>
      </c>
      <c r="AC884" s="33">
        <f t="shared" si="56"/>
        <v>635442</v>
      </c>
      <c r="AD884" s="33">
        <f t="shared" si="57"/>
        <v>453601</v>
      </c>
      <c r="AE884" s="17">
        <f t="shared" si="58"/>
        <v>423579</v>
      </c>
      <c r="AF884" s="33">
        <f t="shared" si="54"/>
        <v>102629</v>
      </c>
      <c r="AG884" s="33">
        <f t="shared" si="59"/>
        <v>102629</v>
      </c>
      <c r="AH884" s="17">
        <f t="shared" si="60"/>
        <v>0.24229010408920179</v>
      </c>
      <c r="AI884" s="34">
        <f t="shared" si="55"/>
        <v>0.24809930630538971</v>
      </c>
      <c r="AJ884" s="35">
        <f t="shared" si="61"/>
        <v>0.22625391037497714</v>
      </c>
    </row>
    <row r="885" spans="1:36" x14ac:dyDescent="0.25">
      <c r="B885">
        <v>8</v>
      </c>
      <c r="C885" t="s">
        <v>145</v>
      </c>
      <c r="D885">
        <v>11</v>
      </c>
      <c r="E885" s="5">
        <v>36892</v>
      </c>
      <c r="F885" t="s">
        <v>184</v>
      </c>
      <c r="G885" s="4">
        <v>1.8029999999999999</v>
      </c>
      <c r="H885" s="4">
        <v>0.2069</v>
      </c>
      <c r="I885" s="4">
        <v>0.1148</v>
      </c>
      <c r="AB885" s="31">
        <v>1994</v>
      </c>
      <c r="AC885" s="33">
        <f t="shared" si="56"/>
        <v>691732</v>
      </c>
      <c r="AD885" s="33">
        <f t="shared" si="57"/>
        <v>460642</v>
      </c>
      <c r="AE885" s="17">
        <f t="shared" si="58"/>
        <v>440712</v>
      </c>
      <c r="AF885" s="33">
        <f t="shared" si="54"/>
        <v>133653</v>
      </c>
      <c r="AG885" s="33">
        <f t="shared" si="59"/>
        <v>133653</v>
      </c>
      <c r="AH885" s="17">
        <f t="shared" si="60"/>
        <v>0.30326607852747373</v>
      </c>
      <c r="AI885" s="34">
        <f t="shared" si="55"/>
        <v>0.31237057351774011</v>
      </c>
      <c r="AJ885" s="35">
        <f t="shared" si="61"/>
        <v>0.29014505841846816</v>
      </c>
    </row>
    <row r="886" spans="1:36" x14ac:dyDescent="0.25">
      <c r="A886" t="s">
        <v>62</v>
      </c>
      <c r="AB886" s="31">
        <v>1995</v>
      </c>
      <c r="AC886" s="33">
        <f t="shared" si="56"/>
        <v>202712</v>
      </c>
      <c r="AD886" s="33">
        <f t="shared" si="57"/>
        <v>435385</v>
      </c>
      <c r="AE886" s="17">
        <f t="shared" si="58"/>
        <v>406155</v>
      </c>
      <c r="AF886" s="33">
        <f t="shared" si="54"/>
        <v>125480</v>
      </c>
      <c r="AG886" s="33">
        <f t="shared" si="59"/>
        <v>125480</v>
      </c>
      <c r="AH886" s="17">
        <f t="shared" si="60"/>
        <v>0.30894609200920831</v>
      </c>
      <c r="AI886" s="34">
        <f t="shared" si="55"/>
        <v>0.34345365962011937</v>
      </c>
      <c r="AJ886" s="35">
        <f t="shared" si="61"/>
        <v>0.28820469239868163</v>
      </c>
    </row>
    <row r="887" spans="1:36" x14ac:dyDescent="0.25">
      <c r="AB887" s="31">
        <v>1996</v>
      </c>
      <c r="AC887" s="33">
        <f t="shared" si="56"/>
        <v>181394</v>
      </c>
      <c r="AD887" s="33">
        <f t="shared" si="57"/>
        <v>322286</v>
      </c>
      <c r="AE887" s="17">
        <f t="shared" si="58"/>
        <v>307447</v>
      </c>
      <c r="AF887" s="33">
        <f t="shared" si="54"/>
        <v>95859</v>
      </c>
      <c r="AG887" s="33">
        <f t="shared" si="59"/>
        <v>95859</v>
      </c>
      <c r="AH887" s="17">
        <f t="shared" si="60"/>
        <v>0.3117903248364759</v>
      </c>
      <c r="AI887" s="34">
        <f t="shared" si="55"/>
        <v>0.3607386096433069</v>
      </c>
      <c r="AJ887" s="35">
        <f t="shared" si="61"/>
        <v>0.29743457674239648</v>
      </c>
    </row>
    <row r="888" spans="1:36" x14ac:dyDescent="0.25">
      <c r="B888" t="s">
        <v>36</v>
      </c>
      <c r="C888" t="s">
        <v>185</v>
      </c>
      <c r="D888">
        <v>1</v>
      </c>
      <c r="E888" t="s">
        <v>186</v>
      </c>
      <c r="F888" t="s">
        <v>145</v>
      </c>
      <c r="G888" t="s">
        <v>128</v>
      </c>
      <c r="H888" t="s">
        <v>20</v>
      </c>
      <c r="I888">
        <v>4</v>
      </c>
      <c r="AB888" s="31">
        <v>1997</v>
      </c>
      <c r="AC888" s="33">
        <f t="shared" si="56"/>
        <v>772577</v>
      </c>
      <c r="AD888" s="33">
        <f t="shared" si="57"/>
        <v>266661</v>
      </c>
      <c r="AE888" s="17">
        <f t="shared" si="58"/>
        <v>268849</v>
      </c>
      <c r="AF888" s="33">
        <f t="shared" si="54"/>
        <v>64807</v>
      </c>
      <c r="AG888" s="33">
        <f t="shared" si="59"/>
        <v>64807</v>
      </c>
      <c r="AH888" s="17">
        <f t="shared" si="60"/>
        <v>0.24105352818868583</v>
      </c>
      <c r="AI888" s="34">
        <f t="shared" si="55"/>
        <v>0.25010275545502225</v>
      </c>
      <c r="AJ888" s="35">
        <f t="shared" si="61"/>
        <v>0.24303141441755638</v>
      </c>
    </row>
    <row r="889" spans="1:36" x14ac:dyDescent="0.25">
      <c r="B889" t="s">
        <v>12</v>
      </c>
      <c r="C889" t="s">
        <v>20</v>
      </c>
      <c r="D889" s="5">
        <v>36892</v>
      </c>
      <c r="E889" t="s">
        <v>183</v>
      </c>
      <c r="F889" t="s">
        <v>20</v>
      </c>
      <c r="G889" t="s">
        <v>184</v>
      </c>
      <c r="AB889" s="31">
        <v>1998</v>
      </c>
      <c r="AC889" s="33">
        <f t="shared" si="56"/>
        <v>320497</v>
      </c>
      <c r="AD889" s="33">
        <f t="shared" si="57"/>
        <v>323403</v>
      </c>
      <c r="AE889" s="17">
        <f t="shared" si="58"/>
        <v>298332</v>
      </c>
      <c r="AF889" s="33">
        <f t="shared" si="54"/>
        <v>86077</v>
      </c>
      <c r="AG889" s="33">
        <f t="shared" si="59"/>
        <v>86077</v>
      </c>
      <c r="AH889" s="17">
        <f t="shared" si="60"/>
        <v>0.28852754649182788</v>
      </c>
      <c r="AI889" s="34">
        <f t="shared" si="55"/>
        <v>0.27977544214733563</v>
      </c>
      <c r="AJ889" s="35">
        <f t="shared" si="61"/>
        <v>0.26616017785858509</v>
      </c>
    </row>
    <row r="890" spans="1:36" x14ac:dyDescent="0.25">
      <c r="B890" t="s">
        <v>57</v>
      </c>
      <c r="C890" t="s">
        <v>20</v>
      </c>
      <c r="D890" s="4">
        <v>1.0627899999999999</v>
      </c>
      <c r="E890" t="s">
        <v>187</v>
      </c>
      <c r="F890" t="s">
        <v>188</v>
      </c>
      <c r="G890" t="s">
        <v>189</v>
      </c>
      <c r="H890" t="s">
        <v>20</v>
      </c>
      <c r="I890">
        <v>12.6068</v>
      </c>
      <c r="AB890" s="31">
        <v>1999</v>
      </c>
      <c r="AC890" s="33">
        <f t="shared" si="56"/>
        <v>552653</v>
      </c>
      <c r="AD890" s="33">
        <f t="shared" si="57"/>
        <v>296900</v>
      </c>
      <c r="AE890" s="17">
        <f t="shared" si="58"/>
        <v>289637</v>
      </c>
      <c r="AF890" s="33">
        <f t="shared" si="54"/>
        <v>92568</v>
      </c>
      <c r="AG890" s="33">
        <f t="shared" si="59"/>
        <v>92568</v>
      </c>
      <c r="AH890" s="17">
        <f t="shared" si="60"/>
        <v>0.31960005109844392</v>
      </c>
      <c r="AI890" s="34">
        <f t="shared" si="55"/>
        <v>0.37707660586476427</v>
      </c>
      <c r="AJ890" s="35">
        <f t="shared" si="61"/>
        <v>0.31178174469518355</v>
      </c>
    </row>
    <row r="891" spans="1:36" x14ac:dyDescent="0.25">
      <c r="B891" t="s">
        <v>190</v>
      </c>
      <c r="C891" t="s">
        <v>17</v>
      </c>
      <c r="D891" t="s">
        <v>20</v>
      </c>
      <c r="E891" t="s">
        <v>191</v>
      </c>
      <c r="F891" t="s">
        <v>44</v>
      </c>
      <c r="G891" t="s">
        <v>192</v>
      </c>
      <c r="AB891" s="31">
        <v>2000</v>
      </c>
      <c r="AC891" s="33">
        <f t="shared" si="56"/>
        <v>391428</v>
      </c>
      <c r="AD891" s="33">
        <f t="shared" si="57"/>
        <v>324164</v>
      </c>
      <c r="AE891" s="17">
        <f t="shared" si="58"/>
        <v>306368</v>
      </c>
      <c r="AF891" s="33">
        <f t="shared" si="54"/>
        <v>99900</v>
      </c>
      <c r="AG891" s="33">
        <f t="shared" si="59"/>
        <v>99900</v>
      </c>
      <c r="AH891" s="17">
        <f t="shared" si="60"/>
        <v>0.32607844161270105</v>
      </c>
      <c r="AI891" s="34">
        <f t="shared" si="55"/>
        <v>0.33488835443476123</v>
      </c>
      <c r="AJ891" s="35">
        <f t="shared" si="61"/>
        <v>0.30817734233289323</v>
      </c>
    </row>
    <row r="892" spans="1:36" x14ac:dyDescent="0.25">
      <c r="AB892" s="31">
        <v>2001</v>
      </c>
      <c r="AC892" s="33">
        <f t="shared" si="56"/>
        <v>468866</v>
      </c>
      <c r="AD892" s="33">
        <f t="shared" si="57"/>
        <v>282490</v>
      </c>
      <c r="AE892" s="17">
        <f t="shared" si="58"/>
        <v>271958</v>
      </c>
      <c r="AF892" s="33">
        <f t="shared" si="54"/>
        <v>93633</v>
      </c>
      <c r="AG892" s="33">
        <f t="shared" si="59"/>
        <v>93633</v>
      </c>
      <c r="AH892" s="17">
        <f t="shared" si="60"/>
        <v>0.34429213334411929</v>
      </c>
      <c r="AI892" s="34">
        <f t="shared" si="55"/>
        <v>0.41437233065619045</v>
      </c>
      <c r="AJ892" s="35">
        <f t="shared" si="61"/>
        <v>0.33145598074268118</v>
      </c>
    </row>
    <row r="893" spans="1:36" x14ac:dyDescent="0.25">
      <c r="B893" t="s">
        <v>32</v>
      </c>
      <c r="C893" t="s">
        <v>193</v>
      </c>
      <c r="D893" t="s">
        <v>50</v>
      </c>
      <c r="E893" t="s">
        <v>17</v>
      </c>
      <c r="F893" t="s">
        <v>190</v>
      </c>
      <c r="G893" t="s">
        <v>194</v>
      </c>
      <c r="AB893" s="31">
        <v>2002</v>
      </c>
      <c r="AC893" s="33">
        <f t="shared" si="56"/>
        <v>1457240</v>
      </c>
      <c r="AD893" s="33">
        <f t="shared" si="57"/>
        <v>277894</v>
      </c>
      <c r="AE893" s="17">
        <f t="shared" si="58"/>
        <v>297412</v>
      </c>
      <c r="AF893" s="33">
        <f t="shared" si="54"/>
        <v>95969</v>
      </c>
      <c r="AG893" s="33">
        <f t="shared" si="59"/>
        <v>95969</v>
      </c>
      <c r="AH893" s="17">
        <f t="shared" si="60"/>
        <v>0.3226803222465805</v>
      </c>
      <c r="AI893" s="34">
        <f t="shared" si="55"/>
        <v>0.41781068842773955</v>
      </c>
      <c r="AJ893" s="35">
        <f t="shared" si="61"/>
        <v>0.34534390810884724</v>
      </c>
    </row>
    <row r="894" spans="1:36" x14ac:dyDescent="0.25">
      <c r="B894" t="s">
        <v>166</v>
      </c>
      <c r="AB894" s="31">
        <v>2003</v>
      </c>
      <c r="AC894" s="33">
        <f t="shared" si="56"/>
        <v>1076467</v>
      </c>
      <c r="AD894" s="33">
        <f t="shared" si="57"/>
        <v>411450</v>
      </c>
      <c r="AE894" s="17">
        <f t="shared" si="58"/>
        <v>389846</v>
      </c>
      <c r="AF894" s="33">
        <f t="shared" si="54"/>
        <v>128817</v>
      </c>
      <c r="AG894" s="33">
        <f t="shared" si="59"/>
        <v>128817</v>
      </c>
      <c r="AH894" s="17">
        <f t="shared" si="60"/>
        <v>0.33043047767580019</v>
      </c>
      <c r="AI894" s="34">
        <f t="shared" si="55"/>
        <v>0.27936362667820847</v>
      </c>
      <c r="AJ894" s="35">
        <f t="shared" si="61"/>
        <v>0.31308056872037915</v>
      </c>
    </row>
    <row r="895" spans="1:36" x14ac:dyDescent="0.25">
      <c r="AB895" s="31">
        <v>2004</v>
      </c>
      <c r="AC895" s="33">
        <f t="shared" si="56"/>
        <v>665505</v>
      </c>
      <c r="AD895" s="33">
        <f t="shared" si="57"/>
        <v>516957</v>
      </c>
      <c r="AE895" s="17">
        <f t="shared" si="58"/>
        <v>487106</v>
      </c>
      <c r="AF895" s="33">
        <f t="shared" si="54"/>
        <v>112382</v>
      </c>
      <c r="AG895" s="33">
        <f t="shared" si="59"/>
        <v>112382</v>
      </c>
      <c r="AH895" s="17">
        <f t="shared" si="60"/>
        <v>0.23071364343695211</v>
      </c>
      <c r="AI895" s="34">
        <f t="shared" si="55"/>
        <v>0.24383637635729111</v>
      </c>
      <c r="AJ895" s="35">
        <f t="shared" si="61"/>
        <v>0.21739138845203759</v>
      </c>
    </row>
    <row r="896" spans="1:36" x14ac:dyDescent="0.25">
      <c r="B896">
        <v>1987</v>
      </c>
      <c r="C896" t="s">
        <v>195</v>
      </c>
      <c r="D896" s="4">
        <v>1051060</v>
      </c>
      <c r="E896" t="s">
        <v>195</v>
      </c>
      <c r="F896" t="s">
        <v>195</v>
      </c>
      <c r="AB896" s="31">
        <v>2005</v>
      </c>
      <c r="AC896" s="33">
        <f t="shared" si="56"/>
        <v>993766</v>
      </c>
      <c r="AD896" s="33">
        <f t="shared" si="57"/>
        <v>538286</v>
      </c>
      <c r="AE896" s="17">
        <f t="shared" si="58"/>
        <v>526849</v>
      </c>
      <c r="AF896" s="33">
        <f t="shared" si="54"/>
        <v>102446</v>
      </c>
      <c r="AG896" s="33">
        <f t="shared" si="59"/>
        <v>102446</v>
      </c>
      <c r="AH896" s="17">
        <f t="shared" si="60"/>
        <v>0.19445040229743246</v>
      </c>
      <c r="AI896" s="34">
        <f t="shared" si="55"/>
        <v>0.25227213353947375</v>
      </c>
      <c r="AJ896" s="35">
        <f t="shared" si="61"/>
        <v>0.19031890110461724</v>
      </c>
    </row>
    <row r="897" spans="2:52" x14ac:dyDescent="0.25">
      <c r="B897">
        <v>1988</v>
      </c>
      <c r="C897" s="4">
        <v>401246</v>
      </c>
      <c r="D897" s="4">
        <v>506333</v>
      </c>
      <c r="E897" s="4">
        <v>-0.23261999999999999</v>
      </c>
      <c r="F897" s="4">
        <v>-0.23261999999999999</v>
      </c>
      <c r="AB897" s="31">
        <v>2006</v>
      </c>
      <c r="AC897" s="33">
        <f t="shared" si="56"/>
        <v>738424</v>
      </c>
      <c r="AD897" s="33">
        <f t="shared" si="57"/>
        <v>648174</v>
      </c>
      <c r="AE897" s="17">
        <f t="shared" si="58"/>
        <v>613918</v>
      </c>
      <c r="AF897" s="33">
        <f t="shared" si="54"/>
        <v>129764.00000000001</v>
      </c>
      <c r="AG897" s="33">
        <f t="shared" si="59"/>
        <v>129764.00000000001</v>
      </c>
      <c r="AH897" s="17">
        <f t="shared" si="60"/>
        <v>0.21137024814388894</v>
      </c>
      <c r="AI897" s="34">
        <f t="shared" si="55"/>
        <v>0.14315675052175297</v>
      </c>
      <c r="AJ897" s="35">
        <f t="shared" si="61"/>
        <v>0.20019932919246994</v>
      </c>
    </row>
    <row r="898" spans="2:52" x14ac:dyDescent="0.25">
      <c r="B898">
        <v>1989</v>
      </c>
      <c r="C898" s="4">
        <v>201284</v>
      </c>
      <c r="D898" s="4">
        <v>255797</v>
      </c>
      <c r="E898" s="4">
        <v>-0.23966699999999999</v>
      </c>
      <c r="F898" s="4">
        <v>-0.23966699999999999</v>
      </c>
      <c r="AB898" s="31">
        <v>2007</v>
      </c>
      <c r="AC898" s="33">
        <f t="shared" si="56"/>
        <v>662072</v>
      </c>
      <c r="AD898" s="33">
        <f t="shared" si="57"/>
        <v>597502</v>
      </c>
      <c r="AE898" s="17">
        <f t="shared" si="58"/>
        <v>570696</v>
      </c>
      <c r="AF898" s="33">
        <f t="shared" si="54"/>
        <v>158029</v>
      </c>
      <c r="AG898" s="33">
        <f t="shared" si="59"/>
        <v>158029</v>
      </c>
      <c r="AH898" s="17">
        <f t="shared" si="60"/>
        <v>0.27690574316273464</v>
      </c>
      <c r="AI898" s="34">
        <f t="shared" si="55"/>
        <v>0.32040387337889675</v>
      </c>
      <c r="AJ898" s="35">
        <f t="shared" si="61"/>
        <v>0.26448279671030389</v>
      </c>
    </row>
    <row r="899" spans="2:52" x14ac:dyDescent="0.25">
      <c r="B899">
        <v>1990</v>
      </c>
      <c r="C899" s="4">
        <v>655361</v>
      </c>
      <c r="D899" s="4">
        <v>407319</v>
      </c>
      <c r="E899" s="4">
        <v>0.47559000000000001</v>
      </c>
      <c r="F899" s="4">
        <v>0.47559000000000001</v>
      </c>
      <c r="AB899" s="31">
        <v>2008</v>
      </c>
      <c r="AC899" s="33">
        <f t="shared" si="56"/>
        <v>530931</v>
      </c>
      <c r="AD899" s="33">
        <f t="shared" si="57"/>
        <v>595688</v>
      </c>
      <c r="AE899" s="17">
        <f t="shared" si="58"/>
        <v>567326</v>
      </c>
      <c r="AF899" s="33">
        <f t="shared" si="54"/>
        <v>150674</v>
      </c>
      <c r="AG899" s="33">
        <f t="shared" si="59"/>
        <v>150674</v>
      </c>
      <c r="AH899" s="17">
        <f t="shared" si="60"/>
        <v>0.26558627667337653</v>
      </c>
      <c r="AI899" s="34">
        <f t="shared" si="55"/>
        <v>0.30868190074012331</v>
      </c>
      <c r="AJ899" s="35">
        <f t="shared" si="61"/>
        <v>0.25294113697103182</v>
      </c>
    </row>
    <row r="900" spans="2:52" x14ac:dyDescent="0.25">
      <c r="B900">
        <v>1991</v>
      </c>
      <c r="C900" s="4">
        <v>132235</v>
      </c>
      <c r="D900" s="4">
        <v>274253</v>
      </c>
      <c r="E900" s="4">
        <v>-0.72947200000000001</v>
      </c>
      <c r="F900" s="4">
        <v>-0.72947200000000001</v>
      </c>
      <c r="AB900" s="31">
        <v>2009</v>
      </c>
      <c r="AC900" s="33">
        <f t="shared" si="56"/>
        <v>458046</v>
      </c>
      <c r="AD900" s="33">
        <f t="shared" si="57"/>
        <v>547263</v>
      </c>
      <c r="AE900" s="17">
        <f t="shared" si="58"/>
        <v>492463</v>
      </c>
      <c r="AF900" s="33">
        <f t="shared" si="54"/>
        <v>45728</v>
      </c>
      <c r="AG900" s="33">
        <f t="shared" si="59"/>
        <v>45728</v>
      </c>
      <c r="AH900" s="17">
        <f t="shared" si="60"/>
        <v>9.2855706926205622E-2</v>
      </c>
      <c r="AI900" s="34">
        <f t="shared" si="55"/>
        <v>8.7812985434122942E-2</v>
      </c>
      <c r="AJ900" s="35">
        <f t="shared" si="61"/>
        <v>8.3557631339959026E-2</v>
      </c>
    </row>
    <row r="901" spans="2:52" x14ac:dyDescent="0.25">
      <c r="B901">
        <v>1992</v>
      </c>
      <c r="C901" s="4">
        <v>1049990</v>
      </c>
      <c r="D901" s="4">
        <v>718790</v>
      </c>
      <c r="E901" s="4">
        <v>0.378967</v>
      </c>
      <c r="F901" s="4">
        <v>0.378967</v>
      </c>
      <c r="AB901" s="31">
        <v>2010</v>
      </c>
      <c r="AC901" s="33">
        <f t="shared" si="56"/>
        <v>440010</v>
      </c>
      <c r="AD901" s="33">
        <f t="shared" si="57"/>
        <v>512707.99999999994</v>
      </c>
      <c r="AE901" s="17">
        <f t="shared" si="58"/>
        <v>454982</v>
      </c>
      <c r="AF901" s="33">
        <f t="shared" si="54"/>
        <v>43415</v>
      </c>
      <c r="AG901" s="33">
        <f t="shared" si="59"/>
        <v>43415</v>
      </c>
      <c r="AH901" s="17">
        <f t="shared" si="60"/>
        <v>9.5421357328421788E-2</v>
      </c>
      <c r="AI901" s="34">
        <f t="shared" si="55"/>
        <v>9.9915655969470954E-2</v>
      </c>
      <c r="AJ901" s="35">
        <f t="shared" si="61"/>
        <v>8.4677828315532444E-2</v>
      </c>
    </row>
    <row r="902" spans="2:52" x14ac:dyDescent="0.25">
      <c r="B902">
        <v>1993</v>
      </c>
      <c r="C902" s="4">
        <v>830608</v>
      </c>
      <c r="D902" s="4">
        <v>897713</v>
      </c>
      <c r="E902" s="4">
        <v>-7.7692200000000003E-2</v>
      </c>
      <c r="F902" s="4">
        <v>-7.7692200000000003E-2</v>
      </c>
      <c r="AB902" s="31">
        <v>2011</v>
      </c>
      <c r="AC902" s="33">
        <f t="shared" si="56"/>
        <v>561890</v>
      </c>
      <c r="AD902" s="33">
        <f t="shared" si="57"/>
        <v>475484</v>
      </c>
      <c r="AE902" s="17">
        <f t="shared" si="58"/>
        <v>430798</v>
      </c>
      <c r="AF902" s="33">
        <f t="shared" si="54"/>
        <v>49390</v>
      </c>
      <c r="AG902" s="33">
        <f t="shared" si="59"/>
        <v>49390</v>
      </c>
      <c r="AH902" s="17">
        <f t="shared" si="60"/>
        <v>0.11464770031430044</v>
      </c>
      <c r="AI902" s="34">
        <f t="shared" si="55"/>
        <v>0.12401945780919982</v>
      </c>
      <c r="AJ902" s="35">
        <f t="shared" si="61"/>
        <v>0.10387310614026971</v>
      </c>
    </row>
    <row r="903" spans="2:52" x14ac:dyDescent="0.25">
      <c r="B903">
        <v>1994</v>
      </c>
      <c r="C903" s="4">
        <v>505279</v>
      </c>
      <c r="D903" s="4">
        <v>559421</v>
      </c>
      <c r="E903" s="4">
        <v>-0.10179199999999999</v>
      </c>
      <c r="F903" s="4">
        <v>-0.10179199999999999</v>
      </c>
      <c r="AB903" s="31">
        <v>2012</v>
      </c>
      <c r="AC903" s="33">
        <f t="shared" si="56"/>
        <v>440725</v>
      </c>
      <c r="AD903" s="33">
        <f t="shared" si="57"/>
        <v>462472</v>
      </c>
      <c r="AE903" s="17">
        <f t="shared" si="58"/>
        <v>440318</v>
      </c>
      <c r="AF903" s="36">
        <v>73319</v>
      </c>
      <c r="AG903" s="36">
        <v>73319</v>
      </c>
      <c r="AH903" s="37">
        <f>AG903/AE903</f>
        <v>0.1665137468829346</v>
      </c>
      <c r="AI903" s="38">
        <f>AI870</f>
        <v>0.20473101987437817</v>
      </c>
      <c r="AJ903" s="35">
        <f t="shared" si="61"/>
        <v>0.1585371654932623</v>
      </c>
      <c r="AK903" s="39" t="s">
        <v>236</v>
      </c>
      <c r="AL903" s="22"/>
      <c r="AM903" s="22"/>
      <c r="AN903" s="22"/>
      <c r="AO903" s="22"/>
      <c r="AP903" s="22"/>
      <c r="AQ903" s="22"/>
    </row>
    <row r="904" spans="2:52" x14ac:dyDescent="0.25">
      <c r="B904">
        <v>1995</v>
      </c>
      <c r="C904" t="s">
        <v>195</v>
      </c>
      <c r="D904" s="4">
        <v>529430</v>
      </c>
      <c r="E904" t="s">
        <v>195</v>
      </c>
      <c r="F904" t="s">
        <v>195</v>
      </c>
      <c r="AB904" s="31">
        <v>2013</v>
      </c>
      <c r="AC904" s="33">
        <f t="shared" si="56"/>
        <v>465972</v>
      </c>
      <c r="AD904" s="33">
        <f t="shared" si="57"/>
        <v>414391</v>
      </c>
      <c r="AE904" s="17">
        <f t="shared" si="58"/>
        <v>397348</v>
      </c>
      <c r="AF904" s="33">
        <f>AF862*1000</f>
        <v>71454</v>
      </c>
      <c r="AG904" s="33">
        <f t="shared" si="59"/>
        <v>71454</v>
      </c>
      <c r="AH904" s="17">
        <f t="shared" si="60"/>
        <v>0.17982725469865207</v>
      </c>
      <c r="AI904" s="34">
        <f>AH862</f>
        <v>0.17128291306027729</v>
      </c>
      <c r="AJ904" s="35">
        <f t="shared" si="61"/>
        <v>0.17243135106698745</v>
      </c>
      <c r="AR904" s="56" t="s">
        <v>257</v>
      </c>
      <c r="AS904" s="56"/>
    </row>
    <row r="905" spans="2:52" x14ac:dyDescent="0.25">
      <c r="B905">
        <v>1996</v>
      </c>
      <c r="C905" s="4">
        <v>133810</v>
      </c>
      <c r="D905" s="4">
        <v>173747</v>
      </c>
      <c r="E905" s="4">
        <v>-0.26117699999999999</v>
      </c>
      <c r="F905" s="4">
        <v>-0.26117699999999999</v>
      </c>
      <c r="AB905" s="31">
        <v>2014</v>
      </c>
      <c r="AC905" s="33">
        <f t="shared" si="56"/>
        <v>244732</v>
      </c>
      <c r="AD905" s="33">
        <f t="shared" si="57"/>
        <v>447583</v>
      </c>
      <c r="AE905" s="17">
        <f t="shared" si="58"/>
        <v>421221</v>
      </c>
      <c r="AF905" s="33">
        <f>AF863*1000</f>
        <v>95003</v>
      </c>
      <c r="AG905" s="33">
        <f t="shared" si="59"/>
        <v>95003</v>
      </c>
      <c r="AH905" s="17">
        <f t="shared" si="60"/>
        <v>0.22554193641817477</v>
      </c>
      <c r="AI905" s="34">
        <f>AH863</f>
        <v>0.27732053368649923</v>
      </c>
      <c r="AJ905" s="35">
        <f t="shared" si="61"/>
        <v>0.21225783821101338</v>
      </c>
      <c r="AQ905" s="89" t="s">
        <v>320</v>
      </c>
      <c r="AR905" s="89"/>
      <c r="AS905" s="89"/>
      <c r="AT905" s="89"/>
      <c r="AU905" s="89"/>
      <c r="AV905" s="89"/>
    </row>
    <row r="906" spans="2:52" x14ac:dyDescent="0.25">
      <c r="B906">
        <v>1997</v>
      </c>
      <c r="C906" s="4">
        <v>270706</v>
      </c>
      <c r="D906" s="4">
        <v>158314</v>
      </c>
      <c r="E906" s="4">
        <v>0.53645399999999999</v>
      </c>
      <c r="F906" s="4">
        <v>0.53645399999999999</v>
      </c>
      <c r="AB906" s="31">
        <v>2015</v>
      </c>
      <c r="AC906" s="33">
        <f t="shared" si="56"/>
        <v>198636</v>
      </c>
      <c r="AD906" s="33">
        <f t="shared" si="57"/>
        <v>377809</v>
      </c>
      <c r="AE906" s="17">
        <f t="shared" si="58"/>
        <v>359306</v>
      </c>
      <c r="AF906" s="33">
        <f>AF864*1000</f>
        <v>69748</v>
      </c>
      <c r="AG906" s="33">
        <f t="shared" si="59"/>
        <v>69748</v>
      </c>
      <c r="AH906" s="17">
        <f t="shared" si="60"/>
        <v>0.19411866208746861</v>
      </c>
      <c r="AI906" s="34">
        <f>AH864</f>
        <v>0.22904074349193973</v>
      </c>
      <c r="AJ906" s="35">
        <f t="shared" si="61"/>
        <v>0.18461180120113602</v>
      </c>
      <c r="AQ906" s="89">
        <v>221547</v>
      </c>
      <c r="AR906" s="89"/>
      <c r="AS906" s="89"/>
      <c r="AT906" s="89"/>
      <c r="AU906" s="89"/>
      <c r="AV906" s="89"/>
    </row>
    <row r="907" spans="2:52" x14ac:dyDescent="0.25">
      <c r="B907">
        <v>1998</v>
      </c>
      <c r="C907" s="4">
        <v>601783</v>
      </c>
      <c r="D907" s="4">
        <v>703316</v>
      </c>
      <c r="E907" s="4">
        <v>-0.15590899999999999</v>
      </c>
      <c r="F907" s="4">
        <v>-0.15590899999999999</v>
      </c>
      <c r="AB907" s="31">
        <v>2016</v>
      </c>
      <c r="AC907" s="33">
        <f t="shared" si="56"/>
        <v>143105</v>
      </c>
      <c r="AD907" s="33">
        <f t="shared" si="57"/>
        <v>341069</v>
      </c>
      <c r="AE907" s="33">
        <f>Y865*1000</f>
        <v>323927</v>
      </c>
      <c r="AF907" s="33">
        <f>AF865*1000</f>
        <v>60386</v>
      </c>
      <c r="AG907" s="33">
        <f t="shared" si="59"/>
        <v>60386</v>
      </c>
      <c r="AH907" s="17">
        <f t="shared" si="60"/>
        <v>0.18641854491907128</v>
      </c>
      <c r="AI907" s="34">
        <f>AH865</f>
        <v>0.20542826485911239</v>
      </c>
      <c r="AJ907" s="35">
        <f>AH942</f>
        <v>0.1770492187797777</v>
      </c>
    </row>
    <row r="908" spans="2:52" x14ac:dyDescent="0.25">
      <c r="B908">
        <v>1999</v>
      </c>
      <c r="C908" s="4">
        <v>255937</v>
      </c>
      <c r="D908" s="4">
        <v>262400</v>
      </c>
      <c r="E908" s="4">
        <v>-2.4940500000000001E-2</v>
      </c>
      <c r="F908" s="4">
        <v>-2.4940500000000001E-2</v>
      </c>
      <c r="AB908" s="31">
        <v>2017</v>
      </c>
      <c r="AC908" s="33">
        <f t="shared" si="56"/>
        <v>29647</v>
      </c>
      <c r="AD908" s="33">
        <f t="shared" si="57"/>
        <v>299818</v>
      </c>
      <c r="AE908" s="33">
        <f t="shared" ref="AE908" si="62">Y866*1000</f>
        <v>271722</v>
      </c>
      <c r="AF908" s="33">
        <v>35034</v>
      </c>
      <c r="AG908" s="33">
        <f t="shared" si="59"/>
        <v>35034</v>
      </c>
      <c r="AH908" s="17">
        <f t="shared" si="60"/>
        <v>0.12893324795195088</v>
      </c>
      <c r="AI908" s="34">
        <f>AH866</f>
        <v>0.11470546616268081</v>
      </c>
      <c r="AJ908" s="35">
        <f t="shared" ref="AJ908" si="63">AH943</f>
        <v>0.11685088953965406</v>
      </c>
    </row>
    <row r="909" spans="2:52" ht="15.75" thickBot="1" x14ac:dyDescent="0.3">
      <c r="B909">
        <v>2000</v>
      </c>
      <c r="C909" s="4">
        <v>839491</v>
      </c>
      <c r="D909" s="4">
        <v>474606</v>
      </c>
      <c r="E909" s="4">
        <v>0.57031100000000001</v>
      </c>
      <c r="F909" s="4">
        <v>0.57031100000000001</v>
      </c>
      <c r="AB909" s="55">
        <v>2018</v>
      </c>
      <c r="AC909" s="33">
        <f t="shared" si="56"/>
        <v>496000</v>
      </c>
      <c r="AD909" s="33">
        <f>AE945</f>
        <v>411390.67446875002</v>
      </c>
      <c r="AE909" s="108">
        <f>AQ906</f>
        <v>221547</v>
      </c>
      <c r="AF909" s="40"/>
      <c r="AG909" s="40"/>
      <c r="AH909" s="40"/>
      <c r="AI909" s="40"/>
      <c r="AJ909" s="41"/>
      <c r="AO909" s="56" t="s">
        <v>257</v>
      </c>
      <c r="AP909" s="56"/>
      <c r="AV909" s="56" t="s">
        <v>257</v>
      </c>
      <c r="AW909" s="56"/>
    </row>
    <row r="910" spans="2:52" ht="15.75" thickBot="1" x14ac:dyDescent="0.3">
      <c r="B910">
        <v>2001</v>
      </c>
      <c r="C910" s="4">
        <v>966960</v>
      </c>
      <c r="D910" s="4">
        <v>318613</v>
      </c>
      <c r="E910" s="4">
        <v>1.1101799999999999</v>
      </c>
      <c r="F910" s="4">
        <v>1.1101799999999999</v>
      </c>
      <c r="AB910" s="18" t="s">
        <v>237</v>
      </c>
      <c r="AF910" s="56" t="s">
        <v>257</v>
      </c>
      <c r="AG910" s="56"/>
      <c r="AM910" t="s">
        <v>238</v>
      </c>
      <c r="AV910" t="s">
        <v>321</v>
      </c>
    </row>
    <row r="911" spans="2:52" ht="37.5" thickBot="1" x14ac:dyDescent="0.3">
      <c r="B911">
        <v>2002</v>
      </c>
      <c r="C911" s="4">
        <v>287004</v>
      </c>
      <c r="D911" s="4">
        <v>408172</v>
      </c>
      <c r="E911" s="4">
        <v>-0.35219200000000001</v>
      </c>
      <c r="F911" s="4">
        <v>-0.35219200000000001</v>
      </c>
      <c r="AB911" s="109" t="s">
        <v>32</v>
      </c>
      <c r="AC911" s="42" t="s">
        <v>239</v>
      </c>
      <c r="AD911" s="42" t="s">
        <v>240</v>
      </c>
      <c r="AE911" s="42" t="s">
        <v>230</v>
      </c>
      <c r="AF911" s="42" t="s">
        <v>84</v>
      </c>
      <c r="AG911" s="42" t="s">
        <v>241</v>
      </c>
      <c r="AH911" s="43" t="s">
        <v>242</v>
      </c>
    </row>
    <row r="912" spans="2:52" ht="15.75" thickBot="1" x14ac:dyDescent="0.3">
      <c r="B912">
        <v>2003</v>
      </c>
      <c r="C912" s="4">
        <v>1919370</v>
      </c>
      <c r="D912" s="4">
        <v>1319690</v>
      </c>
      <c r="E912" s="4">
        <v>0.37460300000000002</v>
      </c>
      <c r="F912" s="4">
        <v>0.37460300000000002</v>
      </c>
      <c r="AB912" s="110"/>
      <c r="AC912" s="44" t="s">
        <v>234</v>
      </c>
      <c r="AD912" s="44" t="s">
        <v>235</v>
      </c>
      <c r="AE912" s="44" t="s">
        <v>235</v>
      </c>
      <c r="AF912" s="44" t="s">
        <v>235</v>
      </c>
      <c r="AG912" s="44" t="s">
        <v>243</v>
      </c>
      <c r="AH912" s="44" t="s">
        <v>243</v>
      </c>
      <c r="AM912" t="s">
        <v>244</v>
      </c>
      <c r="AN912" t="s">
        <v>245</v>
      </c>
      <c r="AO912" t="s">
        <v>246</v>
      </c>
      <c r="AP912" t="s">
        <v>247</v>
      </c>
      <c r="AQ912" t="s">
        <v>248</v>
      </c>
      <c r="AR912" t="s">
        <v>249</v>
      </c>
      <c r="AS912" t="s">
        <v>250</v>
      </c>
      <c r="AV912" t="s">
        <v>32</v>
      </c>
      <c r="AW912" t="s">
        <v>322</v>
      </c>
      <c r="AX912" t="s">
        <v>132</v>
      </c>
      <c r="AY912" t="s">
        <v>323</v>
      </c>
      <c r="AZ912" t="s">
        <v>324</v>
      </c>
    </row>
    <row r="913" spans="2:52" ht="15.75" thickBot="1" x14ac:dyDescent="0.3">
      <c r="B913">
        <v>2004</v>
      </c>
      <c r="C913" s="4">
        <v>1434980</v>
      </c>
      <c r="D913" s="4">
        <v>821874</v>
      </c>
      <c r="E913" s="4">
        <v>0.55731699999999995</v>
      </c>
      <c r="F913" s="4">
        <v>0.55731699999999995</v>
      </c>
      <c r="AB913" s="45">
        <v>1987</v>
      </c>
      <c r="AC913" s="46">
        <f>AC878*1000</f>
        <v>529827000</v>
      </c>
      <c r="AD913" s="47">
        <f>AE878</f>
        <v>383813</v>
      </c>
      <c r="AE913" s="47">
        <f>X836*1000</f>
        <v>415359</v>
      </c>
      <c r="AF913" s="47">
        <f>AG878</f>
        <v>75450</v>
      </c>
      <c r="AG913" s="48">
        <f t="shared" ref="AG913:AG942" si="64">AI878</f>
        <v>0.34735468047456075</v>
      </c>
      <c r="AH913" s="8">
        <f t="shared" ref="AH913:AH941" si="65">AF913/AE913</f>
        <v>0.18165009064447862</v>
      </c>
      <c r="AM913">
        <f t="shared" ref="AM913:AM943" si="66">AB913</f>
        <v>1987</v>
      </c>
      <c r="AN913" s="49">
        <f>AF913/1000</f>
        <v>75.45</v>
      </c>
      <c r="AO913" s="8">
        <f>AG913</f>
        <v>0.34735468047456075</v>
      </c>
      <c r="AP913" s="49">
        <f>AD913/1000</f>
        <v>383.81299999999999</v>
      </c>
      <c r="AQ913" s="49">
        <f>AC913/1000000</f>
        <v>529.827</v>
      </c>
      <c r="AR913" s="49">
        <f>AE913/1000</f>
        <v>415.35899999999998</v>
      </c>
      <c r="AS913" s="8">
        <f>AH913</f>
        <v>0.18165009064447862</v>
      </c>
      <c r="AV913">
        <f>AM913</f>
        <v>1987</v>
      </c>
      <c r="AW913" s="49">
        <f>AQ913</f>
        <v>529.827</v>
      </c>
      <c r="AX913" s="49">
        <f>AP913</f>
        <v>383.81299999999999</v>
      </c>
      <c r="AY913" s="8">
        <f>AO913</f>
        <v>0.34735468047456075</v>
      </c>
      <c r="AZ913">
        <v>2018</v>
      </c>
    </row>
    <row r="914" spans="2:52" ht="15.75" thickBot="1" x14ac:dyDescent="0.3">
      <c r="B914">
        <v>2005</v>
      </c>
      <c r="C914" s="4">
        <v>713730</v>
      </c>
      <c r="D914" s="4">
        <v>576018</v>
      </c>
      <c r="E914" s="4">
        <v>0.214365</v>
      </c>
      <c r="F914" s="4">
        <v>0.214365</v>
      </c>
      <c r="AB914" s="45">
        <v>1988</v>
      </c>
      <c r="AC914" s="46">
        <f t="shared" ref="AC914:AC944" si="67">AC879*1000</f>
        <v>270995000</v>
      </c>
      <c r="AD914" s="47">
        <f t="shared" ref="AD914:AD942" si="68">AE879</f>
        <v>423300</v>
      </c>
      <c r="AE914" s="47">
        <f t="shared" ref="AE914:AE942" si="69">X837*1000</f>
        <v>452287</v>
      </c>
      <c r="AF914" s="47">
        <f t="shared" ref="AF914:AF942" si="70">AG879</f>
        <v>92814</v>
      </c>
      <c r="AG914" s="48">
        <f t="shared" si="64"/>
        <v>0.26566883726007867</v>
      </c>
      <c r="AH914" s="8">
        <f t="shared" si="65"/>
        <v>0.20521040843535188</v>
      </c>
      <c r="AM914">
        <f t="shared" si="66"/>
        <v>1988</v>
      </c>
      <c r="AN914" s="49">
        <f t="shared" ref="AN914:AN942" si="71">AF914/1000</f>
        <v>92.813999999999993</v>
      </c>
      <c r="AO914" s="8">
        <f t="shared" ref="AO914:AO943" si="72">AG914</f>
        <v>0.26566883726007867</v>
      </c>
      <c r="AP914" s="49">
        <f t="shared" ref="AP914:AP943" si="73">AD914/1000</f>
        <v>423.3</v>
      </c>
      <c r="AQ914" s="49">
        <f t="shared" ref="AQ914:AQ944" si="74">AC914/1000000</f>
        <v>270.995</v>
      </c>
      <c r="AR914" s="49">
        <f t="shared" ref="AR914:AR944" si="75">AE914/1000</f>
        <v>452.28699999999998</v>
      </c>
      <c r="AS914" s="8">
        <f t="shared" ref="AS914:AS943" si="76">AH914</f>
        <v>0.20521040843535188</v>
      </c>
      <c r="AV914">
        <f t="shared" ref="AV914:AV944" si="77">AM914</f>
        <v>1988</v>
      </c>
      <c r="AW914" s="49">
        <f t="shared" ref="AW914:AW944" si="78">AQ914</f>
        <v>270.995</v>
      </c>
      <c r="AX914" s="49">
        <f t="shared" ref="AX914:AX944" si="79">AP914</f>
        <v>423.3</v>
      </c>
      <c r="AY914" s="8">
        <f t="shared" ref="AY914:AY944" si="80">AO914</f>
        <v>0.26566883726007867</v>
      </c>
      <c r="AZ914">
        <v>2018</v>
      </c>
    </row>
    <row r="915" spans="2:52" ht="15.75" thickBot="1" x14ac:dyDescent="0.3">
      <c r="B915">
        <v>2006</v>
      </c>
      <c r="C915" s="4">
        <v>443877</v>
      </c>
      <c r="D915" s="4">
        <v>929298</v>
      </c>
      <c r="E915" s="4">
        <v>-0.73888200000000004</v>
      </c>
      <c r="F915" s="4">
        <v>-0.73888200000000004</v>
      </c>
      <c r="R915" s="18" t="s">
        <v>251</v>
      </c>
      <c r="U915" s="56" t="s">
        <v>257</v>
      </c>
      <c r="V915" s="56"/>
      <c r="AB915" s="45">
        <v>1989</v>
      </c>
      <c r="AC915" s="46">
        <f t="shared" si="67"/>
        <v>447329000</v>
      </c>
      <c r="AD915" s="47">
        <f t="shared" si="68"/>
        <v>385512</v>
      </c>
      <c r="AE915" s="47">
        <f t="shared" si="69"/>
        <v>401085</v>
      </c>
      <c r="AF915" s="47">
        <f t="shared" si="70"/>
        <v>100714</v>
      </c>
      <c r="AG915" s="48">
        <f t="shared" si="64"/>
        <v>0.32239579335420265</v>
      </c>
      <c r="AH915" s="8">
        <f t="shared" si="65"/>
        <v>0.2511038807235374</v>
      </c>
      <c r="AM915">
        <f t="shared" si="66"/>
        <v>1989</v>
      </c>
      <c r="AN915" s="49">
        <f t="shared" si="71"/>
        <v>100.714</v>
      </c>
      <c r="AO915" s="8">
        <f t="shared" si="72"/>
        <v>0.32239579335420265</v>
      </c>
      <c r="AP915" s="49">
        <f t="shared" si="73"/>
        <v>385.512</v>
      </c>
      <c r="AQ915" s="49">
        <f t="shared" si="74"/>
        <v>447.32900000000001</v>
      </c>
      <c r="AR915" s="49">
        <f t="shared" si="75"/>
        <v>401.08499999999998</v>
      </c>
      <c r="AS915" s="8">
        <f t="shared" si="76"/>
        <v>0.2511038807235374</v>
      </c>
      <c r="AV915">
        <f t="shared" si="77"/>
        <v>1989</v>
      </c>
      <c r="AW915" s="49">
        <f t="shared" si="78"/>
        <v>447.32900000000001</v>
      </c>
      <c r="AX915" s="49">
        <f t="shared" si="79"/>
        <v>385.512</v>
      </c>
      <c r="AY915" s="8">
        <f t="shared" si="80"/>
        <v>0.32239579335420265</v>
      </c>
      <c r="AZ915">
        <v>2018</v>
      </c>
    </row>
    <row r="916" spans="2:52" ht="15.75" thickBot="1" x14ac:dyDescent="0.3">
      <c r="B916">
        <v>2007</v>
      </c>
      <c r="C916" s="4">
        <v>608205</v>
      </c>
      <c r="D916" s="4">
        <v>590517</v>
      </c>
      <c r="E916" s="4">
        <v>2.95137E-2</v>
      </c>
      <c r="F916" s="4">
        <v>2.95137E-2</v>
      </c>
      <c r="AB916" s="45">
        <v>1990</v>
      </c>
      <c r="AC916" s="46">
        <f t="shared" si="67"/>
        <v>300823000</v>
      </c>
      <c r="AD916" s="47">
        <f t="shared" si="68"/>
        <v>349855</v>
      </c>
      <c r="AE916" s="47">
        <f t="shared" si="69"/>
        <v>371477</v>
      </c>
      <c r="AF916" s="47">
        <f t="shared" si="70"/>
        <v>104227</v>
      </c>
      <c r="AG916" s="48">
        <f t="shared" si="64"/>
        <v>0.39966647217938417</v>
      </c>
      <c r="AH916" s="8">
        <f t="shared" si="65"/>
        <v>0.28057457123859619</v>
      </c>
      <c r="AM916">
        <f t="shared" si="66"/>
        <v>1990</v>
      </c>
      <c r="AN916" s="49">
        <f t="shared" si="71"/>
        <v>104.227</v>
      </c>
      <c r="AO916" s="8">
        <f t="shared" si="72"/>
        <v>0.39966647217938417</v>
      </c>
      <c r="AP916" s="49">
        <f t="shared" si="73"/>
        <v>349.85500000000002</v>
      </c>
      <c r="AQ916" s="49">
        <f t="shared" si="74"/>
        <v>300.82299999999998</v>
      </c>
      <c r="AR916" s="49">
        <f t="shared" si="75"/>
        <v>371.47699999999998</v>
      </c>
      <c r="AS916" s="8">
        <f t="shared" si="76"/>
        <v>0.28057457123859619</v>
      </c>
      <c r="AV916">
        <f t="shared" si="77"/>
        <v>1990</v>
      </c>
      <c r="AW916" s="49">
        <f t="shared" si="78"/>
        <v>300.82299999999998</v>
      </c>
      <c r="AX916" s="49">
        <f t="shared" si="79"/>
        <v>349.85500000000002</v>
      </c>
      <c r="AY916" s="8">
        <f t="shared" si="80"/>
        <v>0.39966647217938417</v>
      </c>
      <c r="AZ916">
        <v>2018</v>
      </c>
    </row>
    <row r="917" spans="2:52" ht="15.75" thickBot="1" x14ac:dyDescent="0.3">
      <c r="B917">
        <v>2008</v>
      </c>
      <c r="C917" s="4">
        <v>456773</v>
      </c>
      <c r="D917" s="4">
        <v>542126</v>
      </c>
      <c r="E917" s="4">
        <v>-0.17131199999999999</v>
      </c>
      <c r="F917" s="4">
        <v>-0.17131199999999999</v>
      </c>
      <c r="R917" s="50" t="s">
        <v>252</v>
      </c>
      <c r="S917" s="50">
        <v>4</v>
      </c>
      <c r="T917" s="50">
        <v>5</v>
      </c>
      <c r="U917" s="50">
        <v>6</v>
      </c>
      <c r="V917" s="50">
        <v>7</v>
      </c>
      <c r="W917" s="50">
        <v>8</v>
      </c>
      <c r="X917" s="50">
        <v>9</v>
      </c>
      <c r="Y917" s="50">
        <v>10</v>
      </c>
      <c r="Z917" s="50">
        <v>11</v>
      </c>
      <c r="AB917" s="45">
        <v>1991</v>
      </c>
      <c r="AC917" s="46">
        <f t="shared" si="67"/>
        <v>840553000</v>
      </c>
      <c r="AD917" s="47">
        <f t="shared" si="68"/>
        <v>309712</v>
      </c>
      <c r="AE917" s="47">
        <f t="shared" si="69"/>
        <v>310173</v>
      </c>
      <c r="AF917" s="47">
        <f t="shared" si="70"/>
        <v>106828</v>
      </c>
      <c r="AG917" s="48">
        <f t="shared" si="64"/>
        <v>0.43588628529158752</v>
      </c>
      <c r="AH917" s="8">
        <f t="shared" si="65"/>
        <v>0.34441424624322553</v>
      </c>
      <c r="AM917">
        <f t="shared" si="66"/>
        <v>1991</v>
      </c>
      <c r="AN917" s="49">
        <f t="shared" si="71"/>
        <v>106.828</v>
      </c>
      <c r="AO917" s="8">
        <f t="shared" si="72"/>
        <v>0.43588628529158752</v>
      </c>
      <c r="AP917" s="49">
        <f t="shared" si="73"/>
        <v>309.71199999999999</v>
      </c>
      <c r="AQ917" s="49">
        <f t="shared" si="74"/>
        <v>840.553</v>
      </c>
      <c r="AR917" s="49">
        <f t="shared" si="75"/>
        <v>310.173</v>
      </c>
      <c r="AS917" s="8">
        <f t="shared" si="76"/>
        <v>0.34441424624322553</v>
      </c>
      <c r="AV917">
        <f t="shared" si="77"/>
        <v>1991</v>
      </c>
      <c r="AW917" s="49">
        <f t="shared" si="78"/>
        <v>840.553</v>
      </c>
      <c r="AX917" s="49">
        <f t="shared" si="79"/>
        <v>309.71199999999999</v>
      </c>
      <c r="AY917" s="8">
        <f t="shared" si="80"/>
        <v>0.43588628529158752</v>
      </c>
      <c r="AZ917">
        <v>2018</v>
      </c>
    </row>
    <row r="918" spans="2:52" ht="15.75" thickBot="1" x14ac:dyDescent="0.3">
      <c r="B918">
        <v>2009</v>
      </c>
      <c r="C918" s="4">
        <v>196127</v>
      </c>
      <c r="D918" s="4">
        <v>471358</v>
      </c>
      <c r="E918" s="4">
        <v>-0.87685599999999997</v>
      </c>
      <c r="F918" s="4">
        <v>-0.87685599999999997</v>
      </c>
      <c r="R918" s="51">
        <v>1987</v>
      </c>
      <c r="S918" s="52"/>
      <c r="T918" s="52"/>
      <c r="U918" s="52"/>
      <c r="V918" s="52"/>
      <c r="W918" s="52"/>
      <c r="X918" s="52"/>
      <c r="Y918" s="52"/>
      <c r="Z918" s="52"/>
      <c r="AB918" s="45">
        <v>1992</v>
      </c>
      <c r="AC918" s="46">
        <f t="shared" si="67"/>
        <v>1033108000</v>
      </c>
      <c r="AD918" s="47">
        <f t="shared" si="68"/>
        <v>343178</v>
      </c>
      <c r="AE918" s="47">
        <f t="shared" si="69"/>
        <v>349470</v>
      </c>
      <c r="AF918" s="47">
        <f t="shared" si="70"/>
        <v>107409</v>
      </c>
      <c r="AG918" s="48">
        <f t="shared" si="64"/>
        <v>0.41507068240765582</v>
      </c>
      <c r="AH918" s="8">
        <f t="shared" si="65"/>
        <v>0.30734827023778866</v>
      </c>
      <c r="AM918">
        <f t="shared" si="66"/>
        <v>1992</v>
      </c>
      <c r="AN918" s="49">
        <f t="shared" si="71"/>
        <v>107.40900000000001</v>
      </c>
      <c r="AO918" s="8">
        <f t="shared" si="72"/>
        <v>0.41507068240765582</v>
      </c>
      <c r="AP918" s="49">
        <f t="shared" si="73"/>
        <v>343.178</v>
      </c>
      <c r="AQ918" s="49">
        <f t="shared" si="74"/>
        <v>1033.1079999999999</v>
      </c>
      <c r="AR918" s="49">
        <f t="shared" si="75"/>
        <v>349.47</v>
      </c>
      <c r="AS918" s="8">
        <f t="shared" si="76"/>
        <v>0.30734827023778866</v>
      </c>
      <c r="AV918">
        <f t="shared" si="77"/>
        <v>1992</v>
      </c>
      <c r="AW918" s="49">
        <f t="shared" si="78"/>
        <v>1033.1079999999999</v>
      </c>
      <c r="AX918" s="49">
        <f t="shared" si="79"/>
        <v>343.178</v>
      </c>
      <c r="AY918" s="8">
        <f t="shared" si="80"/>
        <v>0.41507068240765582</v>
      </c>
      <c r="AZ918">
        <v>2018</v>
      </c>
    </row>
    <row r="919" spans="2:52" ht="15.75" thickBot="1" x14ac:dyDescent="0.3">
      <c r="B919">
        <v>2010</v>
      </c>
      <c r="C919" s="4">
        <v>315941</v>
      </c>
      <c r="D919" s="4">
        <v>371067</v>
      </c>
      <c r="E919" s="4">
        <v>-0.160827</v>
      </c>
      <c r="F919" s="4">
        <v>-0.160827</v>
      </c>
      <c r="R919" s="51">
        <v>1988</v>
      </c>
      <c r="S919" s="52">
        <f>E897</f>
        <v>-0.23261999999999999</v>
      </c>
      <c r="T919" s="52">
        <f>E938</f>
        <v>-0.272762</v>
      </c>
      <c r="U919" s="52">
        <f>E979</f>
        <v>3.8593700000000002E-2</v>
      </c>
      <c r="V919" s="52">
        <f>E1020</f>
        <v>-0.35252499999999998</v>
      </c>
      <c r="W919" s="52">
        <f>E1061</f>
        <v>-0.76604099999999997</v>
      </c>
      <c r="X919" s="52">
        <f>E1102</f>
        <v>-0.25644400000000001</v>
      </c>
      <c r="Y919" s="52">
        <f>E1143</f>
        <v>-0.20277899999999999</v>
      </c>
      <c r="Z919" s="52">
        <f>E1184</f>
        <v>-0.48216599999999998</v>
      </c>
      <c r="AB919" s="45">
        <v>1993</v>
      </c>
      <c r="AC919" s="46">
        <f t="shared" si="67"/>
        <v>635442000</v>
      </c>
      <c r="AD919" s="47">
        <f t="shared" si="68"/>
        <v>423579</v>
      </c>
      <c r="AE919" s="47">
        <f t="shared" si="69"/>
        <v>453601</v>
      </c>
      <c r="AF919" s="47">
        <f t="shared" si="70"/>
        <v>102629</v>
      </c>
      <c r="AG919" s="48">
        <f t="shared" si="64"/>
        <v>0.24809930630538971</v>
      </c>
      <c r="AH919" s="8">
        <f t="shared" si="65"/>
        <v>0.22625391037497714</v>
      </c>
      <c r="AM919">
        <f t="shared" si="66"/>
        <v>1993</v>
      </c>
      <c r="AN919" s="49">
        <f t="shared" si="71"/>
        <v>102.629</v>
      </c>
      <c r="AO919" s="8">
        <f t="shared" si="72"/>
        <v>0.24809930630538971</v>
      </c>
      <c r="AP919" s="49">
        <f t="shared" si="73"/>
        <v>423.57900000000001</v>
      </c>
      <c r="AQ919" s="49">
        <f t="shared" si="74"/>
        <v>635.44200000000001</v>
      </c>
      <c r="AR919" s="49">
        <f t="shared" si="75"/>
        <v>453.601</v>
      </c>
      <c r="AS919" s="8">
        <f t="shared" si="76"/>
        <v>0.22625391037497714</v>
      </c>
      <c r="AV919">
        <f t="shared" si="77"/>
        <v>1993</v>
      </c>
      <c r="AW919" s="49">
        <f t="shared" si="78"/>
        <v>635.44200000000001</v>
      </c>
      <c r="AX919" s="49">
        <f t="shared" si="79"/>
        <v>423.57900000000001</v>
      </c>
      <c r="AY919" s="8">
        <f t="shared" si="80"/>
        <v>0.24809930630538971</v>
      </c>
      <c r="AZ919">
        <v>2018</v>
      </c>
    </row>
    <row r="920" spans="2:52" ht="15.75" thickBot="1" x14ac:dyDescent="0.3">
      <c r="B920">
        <v>2011</v>
      </c>
      <c r="C920" s="4">
        <v>280582</v>
      </c>
      <c r="D920" s="4">
        <v>341130</v>
      </c>
      <c r="E920" s="4">
        <v>-0.19539699999999999</v>
      </c>
      <c r="F920" s="4">
        <v>-0.19539699999999999</v>
      </c>
      <c r="R920" s="51">
        <v>1989</v>
      </c>
      <c r="S920" s="52">
        <f t="shared" ref="S920:S949" si="81">E898</f>
        <v>-0.23966699999999999</v>
      </c>
      <c r="T920" s="52">
        <f t="shared" ref="T920:T949" si="82">E939</f>
        <v>-0.799813</v>
      </c>
      <c r="U920" s="52">
        <f t="shared" ref="U920:U949" si="83">E980</f>
        <v>-0.89552799999999999</v>
      </c>
      <c r="V920" s="52">
        <f t="shared" ref="V920:V949" si="84">E1021</f>
        <v>2.6828600000000001E-2</v>
      </c>
      <c r="W920" s="52">
        <f t="shared" ref="W920:W949" si="85">E1062</f>
        <v>-2.5350899999999999E-2</v>
      </c>
      <c r="X920" s="52">
        <f t="shared" ref="X920:X949" si="86">E1103</f>
        <v>-3.07684E-3</v>
      </c>
      <c r="Y920" s="52">
        <f t="shared" ref="Y920:Y949" si="87">E1144</f>
        <v>-2.2422499999999999E-4</v>
      </c>
      <c r="Z920" s="52">
        <f t="shared" ref="Z920:Z949" si="88">E1185</f>
        <v>-5.12635E-4</v>
      </c>
      <c r="AB920" s="45">
        <v>1994</v>
      </c>
      <c r="AC920" s="46">
        <f t="shared" si="67"/>
        <v>691732000</v>
      </c>
      <c r="AD920" s="47">
        <f t="shared" si="68"/>
        <v>440712</v>
      </c>
      <c r="AE920" s="47">
        <f t="shared" si="69"/>
        <v>460642</v>
      </c>
      <c r="AF920" s="47">
        <f t="shared" si="70"/>
        <v>133653</v>
      </c>
      <c r="AG920" s="48">
        <f t="shared" si="64"/>
        <v>0.31237057351774011</v>
      </c>
      <c r="AH920" s="8">
        <f t="shared" si="65"/>
        <v>0.29014505841846816</v>
      </c>
      <c r="AM920">
        <f t="shared" si="66"/>
        <v>1994</v>
      </c>
      <c r="AN920" s="49">
        <f t="shared" si="71"/>
        <v>133.65299999999999</v>
      </c>
      <c r="AO920" s="8">
        <f t="shared" si="72"/>
        <v>0.31237057351774011</v>
      </c>
      <c r="AP920" s="49">
        <f t="shared" si="73"/>
        <v>440.71199999999999</v>
      </c>
      <c r="AQ920" s="49">
        <f t="shared" si="74"/>
        <v>691.73199999999997</v>
      </c>
      <c r="AR920" s="49">
        <f t="shared" si="75"/>
        <v>460.642</v>
      </c>
      <c r="AS920" s="8">
        <f t="shared" si="76"/>
        <v>0.29014505841846816</v>
      </c>
      <c r="AV920">
        <f t="shared" si="77"/>
        <v>1994</v>
      </c>
      <c r="AW920" s="49">
        <f t="shared" si="78"/>
        <v>691.73199999999997</v>
      </c>
      <c r="AX920" s="49">
        <f t="shared" si="79"/>
        <v>440.71199999999999</v>
      </c>
      <c r="AY920" s="8">
        <f t="shared" si="80"/>
        <v>0.31237057351774011</v>
      </c>
      <c r="AZ920">
        <v>2018</v>
      </c>
    </row>
    <row r="921" spans="2:52" ht="15.75" thickBot="1" x14ac:dyDescent="0.3">
      <c r="B921">
        <v>2012</v>
      </c>
      <c r="C921" s="4">
        <v>977323</v>
      </c>
      <c r="D921" s="4">
        <v>515064</v>
      </c>
      <c r="E921" s="4">
        <v>0.64052699999999996</v>
      </c>
      <c r="F921" s="4">
        <v>0.64052699999999996</v>
      </c>
      <c r="R921" s="51">
        <v>1990</v>
      </c>
      <c r="S921" s="52">
        <f t="shared" si="81"/>
        <v>0.47559000000000001</v>
      </c>
      <c r="T921" s="52">
        <f t="shared" si="82"/>
        <v>-0.34975099999999998</v>
      </c>
      <c r="U921" s="52">
        <f t="shared" si="83"/>
        <v>-0.32836399999999999</v>
      </c>
      <c r="V921" s="52">
        <f t="shared" si="84"/>
        <v>-4.1671699999999999E-2</v>
      </c>
      <c r="W921" s="52">
        <f t="shared" si="85"/>
        <v>0.39762799999999998</v>
      </c>
      <c r="X921" s="52">
        <f t="shared" si="86"/>
        <v>-0.39256799999999997</v>
      </c>
      <c r="Y921" s="52">
        <f t="shared" si="87"/>
        <v>-1.11535E-3</v>
      </c>
      <c r="Z921" s="52">
        <f t="shared" si="88"/>
        <v>-2.5973699999999999E-3</v>
      </c>
      <c r="AB921" s="45">
        <v>1995</v>
      </c>
      <c r="AC921" s="46">
        <f t="shared" si="67"/>
        <v>202712000</v>
      </c>
      <c r="AD921" s="47">
        <f t="shared" si="68"/>
        <v>406155</v>
      </c>
      <c r="AE921" s="47">
        <f t="shared" si="69"/>
        <v>435385</v>
      </c>
      <c r="AF921" s="47">
        <f t="shared" si="70"/>
        <v>125480</v>
      </c>
      <c r="AG921" s="48">
        <f t="shared" si="64"/>
        <v>0.34345365962011937</v>
      </c>
      <c r="AH921" s="8">
        <f t="shared" si="65"/>
        <v>0.28820469239868163</v>
      </c>
      <c r="AM921">
        <f t="shared" si="66"/>
        <v>1995</v>
      </c>
      <c r="AN921" s="49">
        <f t="shared" si="71"/>
        <v>125.48</v>
      </c>
      <c r="AO921" s="8">
        <f t="shared" si="72"/>
        <v>0.34345365962011937</v>
      </c>
      <c r="AP921" s="49">
        <f t="shared" si="73"/>
        <v>406.15499999999997</v>
      </c>
      <c r="AQ921" s="49">
        <f t="shared" si="74"/>
        <v>202.71199999999999</v>
      </c>
      <c r="AR921" s="49">
        <f t="shared" si="75"/>
        <v>435.38499999999999</v>
      </c>
      <c r="AS921" s="8">
        <f t="shared" si="76"/>
        <v>0.28820469239868163</v>
      </c>
      <c r="AV921">
        <f t="shared" si="77"/>
        <v>1995</v>
      </c>
      <c r="AW921" s="49">
        <f t="shared" si="78"/>
        <v>202.71199999999999</v>
      </c>
      <c r="AX921" s="49">
        <f t="shared" si="79"/>
        <v>406.15499999999997</v>
      </c>
      <c r="AY921" s="8">
        <f t="shared" si="80"/>
        <v>0.34345365962011937</v>
      </c>
      <c r="AZ921">
        <v>2018</v>
      </c>
    </row>
    <row r="922" spans="2:52" ht="15.75" thickBot="1" x14ac:dyDescent="0.3">
      <c r="B922">
        <v>2013</v>
      </c>
      <c r="C922" s="4">
        <v>781100</v>
      </c>
      <c r="D922" s="4">
        <v>405817</v>
      </c>
      <c r="E922" s="4">
        <v>0.654802</v>
      </c>
      <c r="F922" s="4">
        <v>0.654802</v>
      </c>
      <c r="R922" s="51">
        <v>1991</v>
      </c>
      <c r="S922" s="52">
        <f t="shared" si="81"/>
        <v>-0.72947200000000001</v>
      </c>
      <c r="T922" s="52">
        <f t="shared" si="82"/>
        <v>-0.403026</v>
      </c>
      <c r="U922" s="52">
        <f t="shared" si="83"/>
        <v>-0.71881799999999996</v>
      </c>
      <c r="V922" s="52">
        <f t="shared" si="84"/>
        <v>-0.28571800000000003</v>
      </c>
      <c r="W922" s="52">
        <f t="shared" si="85"/>
        <v>0.27995900000000001</v>
      </c>
      <c r="X922" s="52">
        <f t="shared" si="86"/>
        <v>0.15892700000000001</v>
      </c>
      <c r="Y922" s="52">
        <f t="shared" si="87"/>
        <v>7.3169000000000003E-3</v>
      </c>
      <c r="Z922" s="52">
        <f t="shared" si="88"/>
        <v>-3.8834E-3</v>
      </c>
      <c r="AB922" s="45">
        <v>1996</v>
      </c>
      <c r="AC922" s="46">
        <f t="shared" si="67"/>
        <v>181394000</v>
      </c>
      <c r="AD922" s="47">
        <f t="shared" si="68"/>
        <v>307447</v>
      </c>
      <c r="AE922" s="47">
        <f t="shared" si="69"/>
        <v>322286</v>
      </c>
      <c r="AF922" s="47">
        <f t="shared" si="70"/>
        <v>95859</v>
      </c>
      <c r="AG922" s="48">
        <f t="shared" si="64"/>
        <v>0.3607386096433069</v>
      </c>
      <c r="AH922" s="8">
        <f t="shared" si="65"/>
        <v>0.29743457674239648</v>
      </c>
      <c r="AM922">
        <f t="shared" si="66"/>
        <v>1996</v>
      </c>
      <c r="AN922" s="49">
        <f t="shared" si="71"/>
        <v>95.858999999999995</v>
      </c>
      <c r="AO922" s="8">
        <f t="shared" si="72"/>
        <v>0.3607386096433069</v>
      </c>
      <c r="AP922" s="49">
        <f t="shared" si="73"/>
        <v>307.447</v>
      </c>
      <c r="AQ922" s="49">
        <f t="shared" si="74"/>
        <v>181.39400000000001</v>
      </c>
      <c r="AR922" s="49">
        <f t="shared" si="75"/>
        <v>322.286</v>
      </c>
      <c r="AS922" s="8">
        <f t="shared" si="76"/>
        <v>0.29743457674239648</v>
      </c>
      <c r="AV922">
        <f t="shared" si="77"/>
        <v>1996</v>
      </c>
      <c r="AW922" s="49">
        <f t="shared" si="78"/>
        <v>181.39400000000001</v>
      </c>
      <c r="AX922" s="49">
        <f t="shared" si="79"/>
        <v>307.447</v>
      </c>
      <c r="AY922" s="8">
        <f t="shared" si="80"/>
        <v>0.3607386096433069</v>
      </c>
      <c r="AZ922">
        <v>2018</v>
      </c>
    </row>
    <row r="923" spans="2:52" ht="15.75" thickBot="1" x14ac:dyDescent="0.3">
      <c r="B923">
        <v>2014</v>
      </c>
      <c r="C923" s="4">
        <v>314865</v>
      </c>
      <c r="D923" s="4">
        <v>400806</v>
      </c>
      <c r="E923" s="4">
        <v>-0.24133299999999999</v>
      </c>
      <c r="F923" s="4">
        <v>-0.24133299999999999</v>
      </c>
      <c r="R923" s="51">
        <v>1992</v>
      </c>
      <c r="S923" s="52">
        <f t="shared" si="81"/>
        <v>0.378967</v>
      </c>
      <c r="T923" s="52">
        <f t="shared" si="82"/>
        <v>0.36088799999999999</v>
      </c>
      <c r="U923" s="52">
        <f t="shared" si="83"/>
        <v>0.23652500000000001</v>
      </c>
      <c r="V923" s="52">
        <f t="shared" si="84"/>
        <v>-0.40007900000000002</v>
      </c>
      <c r="W923" s="52">
        <f t="shared" si="85"/>
        <v>-0.22991600000000001</v>
      </c>
      <c r="X923" s="52">
        <f t="shared" si="86"/>
        <v>0.262131</v>
      </c>
      <c r="Y923" s="52">
        <f t="shared" si="87"/>
        <v>-0.83818800000000004</v>
      </c>
      <c r="Z923" s="52">
        <f t="shared" si="88"/>
        <v>1.1813500000000001E-3</v>
      </c>
      <c r="AB923" s="45">
        <v>1997</v>
      </c>
      <c r="AC923" s="46">
        <f t="shared" si="67"/>
        <v>772577000</v>
      </c>
      <c r="AD923" s="47">
        <f t="shared" si="68"/>
        <v>268849</v>
      </c>
      <c r="AE923" s="47">
        <f t="shared" si="69"/>
        <v>266661</v>
      </c>
      <c r="AF923" s="47">
        <f t="shared" si="70"/>
        <v>64807</v>
      </c>
      <c r="AG923" s="48">
        <f t="shared" si="64"/>
        <v>0.25010275545502225</v>
      </c>
      <c r="AH923" s="8">
        <f t="shared" si="65"/>
        <v>0.24303141441755638</v>
      </c>
      <c r="AM923">
        <f t="shared" si="66"/>
        <v>1997</v>
      </c>
      <c r="AN923" s="49">
        <f t="shared" si="71"/>
        <v>64.807000000000002</v>
      </c>
      <c r="AO923" s="8">
        <f t="shared" si="72"/>
        <v>0.25010275545502225</v>
      </c>
      <c r="AP923" s="49">
        <f t="shared" si="73"/>
        <v>268.84899999999999</v>
      </c>
      <c r="AQ923" s="49">
        <f t="shared" si="74"/>
        <v>772.577</v>
      </c>
      <c r="AR923" s="49">
        <f t="shared" si="75"/>
        <v>266.661</v>
      </c>
      <c r="AS923" s="8">
        <f t="shared" si="76"/>
        <v>0.24303141441755638</v>
      </c>
      <c r="AV923">
        <f t="shared" si="77"/>
        <v>1997</v>
      </c>
      <c r="AW923" s="49">
        <f t="shared" si="78"/>
        <v>772.577</v>
      </c>
      <c r="AX923" s="49">
        <f t="shared" si="79"/>
        <v>268.84899999999999</v>
      </c>
      <c r="AY923" s="8">
        <f t="shared" si="80"/>
        <v>0.25010275545502225</v>
      </c>
      <c r="AZ923">
        <v>2018</v>
      </c>
    </row>
    <row r="924" spans="2:52" ht="15.75" thickBot="1" x14ac:dyDescent="0.3">
      <c r="B924">
        <v>2015</v>
      </c>
      <c r="C924" s="4">
        <v>90269</v>
      </c>
      <c r="D924" s="4">
        <v>231773</v>
      </c>
      <c r="E924" s="4">
        <v>-0.94296599999999997</v>
      </c>
      <c r="F924" s="4">
        <v>-0.94296599999999997</v>
      </c>
      <c r="R924" s="51">
        <v>1993</v>
      </c>
      <c r="S924" s="52">
        <f t="shared" si="81"/>
        <v>-7.7692200000000003E-2</v>
      </c>
      <c r="T924" s="52">
        <f t="shared" si="82"/>
        <v>0.107486</v>
      </c>
      <c r="U924" s="52">
        <f t="shared" si="83"/>
        <v>-0.14241400000000001</v>
      </c>
      <c r="V924" s="52">
        <f t="shared" si="84"/>
        <v>-0.18207899999999999</v>
      </c>
      <c r="W924" s="52">
        <f t="shared" si="85"/>
        <v>-0.54674999999999996</v>
      </c>
      <c r="X924" s="52">
        <f t="shared" si="86"/>
        <v>-9.5253699999999997E-2</v>
      </c>
      <c r="Y924" s="52">
        <f t="shared" si="87"/>
        <v>-5.5788299999999999E-2</v>
      </c>
      <c r="Z924" s="52">
        <f t="shared" si="88"/>
        <v>4.9641299999999999E-2</v>
      </c>
      <c r="AB924" s="45">
        <v>1998</v>
      </c>
      <c r="AC924" s="46">
        <f t="shared" si="67"/>
        <v>320497000</v>
      </c>
      <c r="AD924" s="47">
        <f t="shared" si="68"/>
        <v>298332</v>
      </c>
      <c r="AE924" s="47">
        <f t="shared" si="69"/>
        <v>323403</v>
      </c>
      <c r="AF924" s="47">
        <f t="shared" si="70"/>
        <v>86077</v>
      </c>
      <c r="AG924" s="48">
        <f t="shared" si="64"/>
        <v>0.27977544214733563</v>
      </c>
      <c r="AH924" s="8">
        <f t="shared" si="65"/>
        <v>0.26616017785858509</v>
      </c>
      <c r="AM924">
        <f t="shared" si="66"/>
        <v>1998</v>
      </c>
      <c r="AN924" s="49">
        <f t="shared" si="71"/>
        <v>86.076999999999998</v>
      </c>
      <c r="AO924" s="8">
        <f t="shared" si="72"/>
        <v>0.27977544214733563</v>
      </c>
      <c r="AP924" s="49">
        <f t="shared" si="73"/>
        <v>298.33199999999999</v>
      </c>
      <c r="AQ924" s="49">
        <f t="shared" si="74"/>
        <v>320.49700000000001</v>
      </c>
      <c r="AR924" s="49">
        <f t="shared" si="75"/>
        <v>323.40300000000002</v>
      </c>
      <c r="AS924" s="8">
        <f t="shared" si="76"/>
        <v>0.26616017785858509</v>
      </c>
      <c r="AV924">
        <f t="shared" si="77"/>
        <v>1998</v>
      </c>
      <c r="AW924" s="49">
        <f t="shared" si="78"/>
        <v>320.49700000000001</v>
      </c>
      <c r="AX924" s="49">
        <f t="shared" si="79"/>
        <v>298.33199999999999</v>
      </c>
      <c r="AY924" s="8">
        <f t="shared" si="80"/>
        <v>0.27977544214733563</v>
      </c>
      <c r="AZ924">
        <v>2018</v>
      </c>
    </row>
    <row r="925" spans="2:52" ht="15.75" thickBot="1" x14ac:dyDescent="0.3">
      <c r="B925">
        <v>2016</v>
      </c>
      <c r="C925" s="4">
        <v>164221</v>
      </c>
      <c r="D925" s="4">
        <v>184933</v>
      </c>
      <c r="E925" s="4">
        <v>-0.118783</v>
      </c>
      <c r="F925" s="4">
        <v>-0.118783</v>
      </c>
      <c r="R925" s="51">
        <v>1994</v>
      </c>
      <c r="S925" s="52">
        <f t="shared" si="81"/>
        <v>-0.10179199999999999</v>
      </c>
      <c r="T925" s="52">
        <f t="shared" si="82"/>
        <v>0.114358</v>
      </c>
      <c r="U925" s="52">
        <f t="shared" si="83"/>
        <v>-1.96591E-3</v>
      </c>
      <c r="V925" s="52">
        <f t="shared" si="84"/>
        <v>-0.75891500000000001</v>
      </c>
      <c r="W925" s="52">
        <f t="shared" si="85"/>
        <v>-0.68607399999999996</v>
      </c>
      <c r="X925" s="52">
        <f t="shared" si="86"/>
        <v>0.43482599999999999</v>
      </c>
      <c r="Y925" s="52">
        <f t="shared" si="87"/>
        <v>-0.36346499999999998</v>
      </c>
      <c r="Z925" s="52">
        <f t="shared" si="88"/>
        <v>-0.56085799999999997</v>
      </c>
      <c r="AB925" s="45">
        <v>1999</v>
      </c>
      <c r="AC925" s="46">
        <f t="shared" si="67"/>
        <v>552653000</v>
      </c>
      <c r="AD925" s="47">
        <f t="shared" si="68"/>
        <v>289637</v>
      </c>
      <c r="AE925" s="47">
        <f t="shared" si="69"/>
        <v>296900</v>
      </c>
      <c r="AF925" s="47">
        <f t="shared" si="70"/>
        <v>92568</v>
      </c>
      <c r="AG925" s="48">
        <f t="shared" si="64"/>
        <v>0.37707660586476427</v>
      </c>
      <c r="AH925" s="8">
        <f t="shared" si="65"/>
        <v>0.31178174469518355</v>
      </c>
      <c r="AM925">
        <f t="shared" si="66"/>
        <v>1999</v>
      </c>
      <c r="AN925" s="49">
        <f t="shared" si="71"/>
        <v>92.567999999999998</v>
      </c>
      <c r="AO925" s="8">
        <f t="shared" si="72"/>
        <v>0.37707660586476427</v>
      </c>
      <c r="AP925" s="49">
        <f t="shared" si="73"/>
        <v>289.637</v>
      </c>
      <c r="AQ925" s="49">
        <f t="shared" si="74"/>
        <v>552.65300000000002</v>
      </c>
      <c r="AR925" s="49">
        <f t="shared" si="75"/>
        <v>296.89999999999998</v>
      </c>
      <c r="AS925" s="8">
        <f t="shared" si="76"/>
        <v>0.31178174469518355</v>
      </c>
      <c r="AV925">
        <f t="shared" si="77"/>
        <v>1999</v>
      </c>
      <c r="AW925" s="49">
        <f t="shared" si="78"/>
        <v>552.65300000000002</v>
      </c>
      <c r="AX925" s="49">
        <f t="shared" si="79"/>
        <v>289.637</v>
      </c>
      <c r="AY925" s="8">
        <f t="shared" si="80"/>
        <v>0.37707660586476427</v>
      </c>
      <c r="AZ925">
        <v>2018</v>
      </c>
    </row>
    <row r="926" spans="2:52" ht="15.75" thickBot="1" x14ac:dyDescent="0.3">
      <c r="B926">
        <v>2017</v>
      </c>
      <c r="C926" s="4">
        <v>137217</v>
      </c>
      <c r="D926" s="4">
        <v>126771</v>
      </c>
      <c r="E926" s="4">
        <v>7.9180200000000006E-2</v>
      </c>
      <c r="F926" s="4">
        <v>7.9180200000000006E-2</v>
      </c>
      <c r="I926" t="s">
        <v>201</v>
      </c>
      <c r="J926">
        <f>MAX(E896:E927)</f>
        <v>1.1101799999999999</v>
      </c>
      <c r="K926">
        <f>MAX(F896:F927)</f>
        <v>1.1101799999999999</v>
      </c>
      <c r="R926" s="51">
        <v>1995</v>
      </c>
      <c r="S926" s="52"/>
      <c r="T926" s="52"/>
      <c r="U926" s="52"/>
      <c r="V926" s="52"/>
      <c r="W926" s="52"/>
      <c r="X926" s="52"/>
      <c r="Y926" s="52"/>
      <c r="Z926" s="52"/>
      <c r="AB926" s="45">
        <v>2000</v>
      </c>
      <c r="AC926" s="46">
        <f t="shared" si="67"/>
        <v>391428000</v>
      </c>
      <c r="AD926" s="47">
        <f t="shared" si="68"/>
        <v>306368</v>
      </c>
      <c r="AE926" s="47">
        <f t="shared" si="69"/>
        <v>324164</v>
      </c>
      <c r="AF926" s="47">
        <f t="shared" si="70"/>
        <v>99900</v>
      </c>
      <c r="AG926" s="48">
        <f t="shared" si="64"/>
        <v>0.33488835443476123</v>
      </c>
      <c r="AH926" s="8">
        <f t="shared" si="65"/>
        <v>0.30817734233289323</v>
      </c>
      <c r="AM926">
        <f t="shared" si="66"/>
        <v>2000</v>
      </c>
      <c r="AN926" s="49">
        <f t="shared" si="71"/>
        <v>99.9</v>
      </c>
      <c r="AO926" s="8">
        <f t="shared" si="72"/>
        <v>0.33488835443476123</v>
      </c>
      <c r="AP926" s="49">
        <f t="shared" si="73"/>
        <v>306.36799999999999</v>
      </c>
      <c r="AQ926" s="49">
        <f t="shared" si="74"/>
        <v>391.428</v>
      </c>
      <c r="AR926" s="49">
        <f t="shared" si="75"/>
        <v>324.16399999999999</v>
      </c>
      <c r="AS926" s="8">
        <f t="shared" si="76"/>
        <v>0.30817734233289323</v>
      </c>
      <c r="AV926">
        <f t="shared" si="77"/>
        <v>2000</v>
      </c>
      <c r="AW926" s="49">
        <f t="shared" si="78"/>
        <v>391.428</v>
      </c>
      <c r="AX926" s="49">
        <f t="shared" si="79"/>
        <v>306.36799999999999</v>
      </c>
      <c r="AY926" s="8">
        <f t="shared" si="80"/>
        <v>0.33488835443476123</v>
      </c>
      <c r="AZ926">
        <v>2018</v>
      </c>
    </row>
    <row r="927" spans="2:52" ht="15.75" thickBot="1" x14ac:dyDescent="0.3">
      <c r="B927">
        <v>2018</v>
      </c>
      <c r="C927" s="4">
        <v>22947</v>
      </c>
      <c r="D927" s="4">
        <v>22946.799999999999</v>
      </c>
      <c r="E927" s="4">
        <v>8.3544900000000004E-6</v>
      </c>
      <c r="F927" s="4">
        <v>8.3544900000000004E-6</v>
      </c>
      <c r="I927" t="s">
        <v>202</v>
      </c>
      <c r="J927">
        <f>MIN(E896:E927)</f>
        <v>-0.94296599999999997</v>
      </c>
      <c r="K927">
        <f>MIN(F896:F927)</f>
        <v>-0.94296599999999997</v>
      </c>
      <c r="R927" s="51">
        <v>1996</v>
      </c>
      <c r="S927" s="52">
        <f t="shared" si="81"/>
        <v>-0.26117699999999999</v>
      </c>
      <c r="T927" s="52">
        <f t="shared" si="82"/>
        <v>0.58586899999999997</v>
      </c>
      <c r="U927" s="52">
        <f t="shared" si="83"/>
        <v>-0.22118499999999999</v>
      </c>
      <c r="V927" s="52">
        <f t="shared" si="84"/>
        <v>3.2260299999999999E-2</v>
      </c>
      <c r="W927" s="52">
        <f t="shared" si="85"/>
        <v>-0.286111</v>
      </c>
      <c r="X927" s="52">
        <f t="shared" si="86"/>
        <v>0.35297200000000001</v>
      </c>
      <c r="Y927" s="52">
        <f t="shared" si="87"/>
        <v>-5.4992600000000003E-2</v>
      </c>
      <c r="Z927" s="52">
        <f t="shared" si="88"/>
        <v>-0.202903</v>
      </c>
      <c r="AB927" s="45">
        <v>2001</v>
      </c>
      <c r="AC927" s="46">
        <f t="shared" si="67"/>
        <v>468866000</v>
      </c>
      <c r="AD927" s="47">
        <f t="shared" si="68"/>
        <v>271958</v>
      </c>
      <c r="AE927" s="47">
        <f t="shared" si="69"/>
        <v>282490</v>
      </c>
      <c r="AF927" s="47">
        <f t="shared" si="70"/>
        <v>93633</v>
      </c>
      <c r="AG927" s="48">
        <f t="shared" si="64"/>
        <v>0.41437233065619045</v>
      </c>
      <c r="AH927" s="8">
        <f t="shared" si="65"/>
        <v>0.33145598074268118</v>
      </c>
      <c r="AM927">
        <f t="shared" si="66"/>
        <v>2001</v>
      </c>
      <c r="AN927" s="49">
        <f t="shared" si="71"/>
        <v>93.632999999999996</v>
      </c>
      <c r="AO927" s="8">
        <f t="shared" si="72"/>
        <v>0.41437233065619045</v>
      </c>
      <c r="AP927" s="49">
        <f t="shared" si="73"/>
        <v>271.95800000000003</v>
      </c>
      <c r="AQ927" s="49">
        <f t="shared" si="74"/>
        <v>468.86599999999999</v>
      </c>
      <c r="AR927" s="49">
        <f t="shared" si="75"/>
        <v>282.49</v>
      </c>
      <c r="AS927" s="8">
        <f t="shared" si="76"/>
        <v>0.33145598074268118</v>
      </c>
      <c r="AV927">
        <f t="shared" si="77"/>
        <v>2001</v>
      </c>
      <c r="AW927" s="49">
        <f t="shared" si="78"/>
        <v>468.86599999999999</v>
      </c>
      <c r="AX927" s="49">
        <f t="shared" si="79"/>
        <v>271.95800000000003</v>
      </c>
      <c r="AY927" s="8">
        <f t="shared" si="80"/>
        <v>0.41437233065619045</v>
      </c>
      <c r="AZ927">
        <v>2018</v>
      </c>
    </row>
    <row r="928" spans="2:52" ht="15.75" thickBot="1" x14ac:dyDescent="0.3">
      <c r="R928" s="51">
        <v>1997</v>
      </c>
      <c r="S928" s="52">
        <f t="shared" si="81"/>
        <v>0.53645399999999999</v>
      </c>
      <c r="T928" s="52">
        <f t="shared" si="82"/>
        <v>-8.15501E-2</v>
      </c>
      <c r="U928" s="52">
        <f t="shared" si="83"/>
        <v>0.48869499999999999</v>
      </c>
      <c r="V928" s="52">
        <f t="shared" si="84"/>
        <v>0.155722</v>
      </c>
      <c r="W928" s="52">
        <f t="shared" si="85"/>
        <v>0.26544600000000002</v>
      </c>
      <c r="X928" s="52">
        <f t="shared" si="86"/>
        <v>0.28743200000000002</v>
      </c>
      <c r="Y928" s="52">
        <f t="shared" si="87"/>
        <v>0.78815900000000005</v>
      </c>
      <c r="Z928" s="52">
        <f t="shared" si="88"/>
        <v>0.59833800000000004</v>
      </c>
      <c r="AB928" s="45">
        <v>2002</v>
      </c>
      <c r="AC928" s="46">
        <f t="shared" si="67"/>
        <v>1457240000</v>
      </c>
      <c r="AD928" s="47">
        <f t="shared" si="68"/>
        <v>297412</v>
      </c>
      <c r="AE928" s="47">
        <f t="shared" si="69"/>
        <v>277894</v>
      </c>
      <c r="AF928" s="47">
        <f t="shared" si="70"/>
        <v>95969</v>
      </c>
      <c r="AG928" s="48">
        <f t="shared" si="64"/>
        <v>0.41781068842773955</v>
      </c>
      <c r="AH928" s="8">
        <f t="shared" si="65"/>
        <v>0.34534390810884724</v>
      </c>
      <c r="AM928">
        <f t="shared" si="66"/>
        <v>2002</v>
      </c>
      <c r="AN928" s="49">
        <f t="shared" si="71"/>
        <v>95.968999999999994</v>
      </c>
      <c r="AO928" s="8">
        <f t="shared" si="72"/>
        <v>0.41781068842773955</v>
      </c>
      <c r="AP928" s="49">
        <f t="shared" si="73"/>
        <v>297.41199999999998</v>
      </c>
      <c r="AQ928" s="49">
        <f t="shared" si="74"/>
        <v>1457.24</v>
      </c>
      <c r="AR928" s="49">
        <f t="shared" si="75"/>
        <v>277.89400000000001</v>
      </c>
      <c r="AS928" s="8">
        <f t="shared" si="76"/>
        <v>0.34534390810884724</v>
      </c>
      <c r="AV928">
        <f t="shared" si="77"/>
        <v>2002</v>
      </c>
      <c r="AW928" s="49">
        <f t="shared" si="78"/>
        <v>1457.24</v>
      </c>
      <c r="AX928" s="49">
        <f t="shared" si="79"/>
        <v>297.41199999999998</v>
      </c>
      <c r="AY928" s="8">
        <f t="shared" si="80"/>
        <v>0.41781068842773955</v>
      </c>
      <c r="AZ928">
        <v>2018</v>
      </c>
    </row>
    <row r="929" spans="2:52" ht="15.75" thickBot="1" x14ac:dyDescent="0.3">
      <c r="B929" t="s">
        <v>36</v>
      </c>
      <c r="C929" t="s">
        <v>185</v>
      </c>
      <c r="D929">
        <v>2</v>
      </c>
      <c r="E929" t="s">
        <v>186</v>
      </c>
      <c r="F929" t="s">
        <v>145</v>
      </c>
      <c r="G929" t="s">
        <v>128</v>
      </c>
      <c r="H929" t="s">
        <v>20</v>
      </c>
      <c r="I929">
        <v>5</v>
      </c>
      <c r="R929" s="51">
        <v>1998</v>
      </c>
      <c r="S929" s="52">
        <f t="shared" si="81"/>
        <v>-0.15590899999999999</v>
      </c>
      <c r="T929" s="52">
        <f t="shared" si="82"/>
        <v>-0.54927499999999996</v>
      </c>
      <c r="U929" s="52">
        <f t="shared" si="83"/>
        <v>-0.58043299999999998</v>
      </c>
      <c r="V929" s="52">
        <f t="shared" si="84"/>
        <v>0.27018599999999998</v>
      </c>
      <c r="W929" s="52">
        <f t="shared" si="85"/>
        <v>-0.15972700000000001</v>
      </c>
      <c r="X929" s="52">
        <f t="shared" si="86"/>
        <v>6.4186900000000005E-2</v>
      </c>
      <c r="Y929" s="52">
        <f t="shared" si="87"/>
        <v>-0.144348</v>
      </c>
      <c r="Z929" s="52">
        <f t="shared" si="88"/>
        <v>0.45640900000000001</v>
      </c>
      <c r="AB929" s="45">
        <v>2003</v>
      </c>
      <c r="AC929" s="46">
        <f t="shared" si="67"/>
        <v>1076467000</v>
      </c>
      <c r="AD929" s="47">
        <f t="shared" si="68"/>
        <v>389846</v>
      </c>
      <c r="AE929" s="47">
        <f t="shared" si="69"/>
        <v>411450</v>
      </c>
      <c r="AF929" s="47">
        <f t="shared" si="70"/>
        <v>128817</v>
      </c>
      <c r="AG929" s="48">
        <f t="shared" si="64"/>
        <v>0.27936362667820847</v>
      </c>
      <c r="AH929" s="8">
        <f t="shared" si="65"/>
        <v>0.31308056872037915</v>
      </c>
      <c r="AM929">
        <f t="shared" si="66"/>
        <v>2003</v>
      </c>
      <c r="AN929" s="49">
        <f t="shared" si="71"/>
        <v>128.81700000000001</v>
      </c>
      <c r="AO929" s="8">
        <f t="shared" si="72"/>
        <v>0.27936362667820847</v>
      </c>
      <c r="AP929" s="49">
        <f t="shared" si="73"/>
        <v>389.846</v>
      </c>
      <c r="AQ929" s="49">
        <f t="shared" si="74"/>
        <v>1076.4670000000001</v>
      </c>
      <c r="AR929" s="49">
        <f t="shared" si="75"/>
        <v>411.45</v>
      </c>
      <c r="AS929" s="8">
        <f t="shared" si="76"/>
        <v>0.31308056872037915</v>
      </c>
      <c r="AV929">
        <f t="shared" si="77"/>
        <v>2003</v>
      </c>
      <c r="AW929" s="49">
        <f t="shared" si="78"/>
        <v>1076.4670000000001</v>
      </c>
      <c r="AX929" s="49">
        <f t="shared" si="79"/>
        <v>389.846</v>
      </c>
      <c r="AY929" s="8">
        <f t="shared" si="80"/>
        <v>0.27936362667820847</v>
      </c>
      <c r="AZ929">
        <v>2018</v>
      </c>
    </row>
    <row r="930" spans="2:52" ht="15.75" thickBot="1" x14ac:dyDescent="0.3">
      <c r="B930" t="s">
        <v>12</v>
      </c>
      <c r="C930" t="s">
        <v>20</v>
      </c>
      <c r="D930" s="5">
        <v>36892</v>
      </c>
      <c r="E930" t="s">
        <v>183</v>
      </c>
      <c r="F930" t="s">
        <v>20</v>
      </c>
      <c r="G930" t="s">
        <v>184</v>
      </c>
      <c r="R930" s="51">
        <v>1999</v>
      </c>
      <c r="S930" s="52">
        <f t="shared" si="81"/>
        <v>-2.4940500000000001E-2</v>
      </c>
      <c r="T930" s="52">
        <f t="shared" si="82"/>
        <v>0.63765400000000005</v>
      </c>
      <c r="U930" s="52">
        <f t="shared" si="83"/>
        <v>4.8215599999999999E-3</v>
      </c>
      <c r="V930" s="52">
        <f t="shared" si="84"/>
        <v>-0.48574099999999998</v>
      </c>
      <c r="W930" s="52">
        <f t="shared" si="85"/>
        <v>-0.168793</v>
      </c>
      <c r="X930" s="52">
        <f t="shared" si="86"/>
        <v>-0.64654199999999995</v>
      </c>
      <c r="Y930" s="52">
        <f t="shared" si="87"/>
        <v>-0.26367600000000002</v>
      </c>
      <c r="Z930" s="52">
        <f t="shared" si="88"/>
        <v>-0.41835899999999998</v>
      </c>
      <c r="AB930" s="45">
        <v>2004</v>
      </c>
      <c r="AC930" s="46">
        <f t="shared" si="67"/>
        <v>665505000</v>
      </c>
      <c r="AD930" s="47">
        <f t="shared" si="68"/>
        <v>487106</v>
      </c>
      <c r="AE930" s="47">
        <f t="shared" si="69"/>
        <v>516957</v>
      </c>
      <c r="AF930" s="47">
        <f t="shared" si="70"/>
        <v>112382</v>
      </c>
      <c r="AG930" s="48">
        <f t="shared" si="64"/>
        <v>0.24383637635729111</v>
      </c>
      <c r="AH930" s="8">
        <f t="shared" si="65"/>
        <v>0.21739138845203759</v>
      </c>
      <c r="AM930">
        <f t="shared" si="66"/>
        <v>2004</v>
      </c>
      <c r="AN930" s="49">
        <f t="shared" si="71"/>
        <v>112.38200000000001</v>
      </c>
      <c r="AO930" s="8">
        <f t="shared" si="72"/>
        <v>0.24383637635729111</v>
      </c>
      <c r="AP930" s="49">
        <f t="shared" si="73"/>
        <v>487.10599999999999</v>
      </c>
      <c r="AQ930" s="49">
        <f t="shared" si="74"/>
        <v>665.505</v>
      </c>
      <c r="AR930" s="49">
        <f t="shared" si="75"/>
        <v>516.95699999999999</v>
      </c>
      <c r="AS930" s="8">
        <f t="shared" si="76"/>
        <v>0.21739138845203759</v>
      </c>
      <c r="AV930">
        <f t="shared" si="77"/>
        <v>2004</v>
      </c>
      <c r="AW930" s="49">
        <f t="shared" si="78"/>
        <v>665.505</v>
      </c>
      <c r="AX930" s="49">
        <f t="shared" si="79"/>
        <v>487.10599999999999</v>
      </c>
      <c r="AY930" s="8">
        <f t="shared" si="80"/>
        <v>0.24383637635729111</v>
      </c>
      <c r="AZ930">
        <v>2018</v>
      </c>
    </row>
    <row r="931" spans="2:52" ht="15.75" thickBot="1" x14ac:dyDescent="0.3">
      <c r="B931" t="s">
        <v>57</v>
      </c>
      <c r="C931" t="s">
        <v>20</v>
      </c>
      <c r="D931" s="4">
        <v>1.32213</v>
      </c>
      <c r="E931" t="s">
        <v>187</v>
      </c>
      <c r="F931" t="s">
        <v>188</v>
      </c>
      <c r="G931" t="s">
        <v>189</v>
      </c>
      <c r="H931" t="s">
        <v>20</v>
      </c>
      <c r="I931">
        <v>11.648</v>
      </c>
      <c r="R931" s="51">
        <v>2000</v>
      </c>
      <c r="S931" s="52">
        <f t="shared" si="81"/>
        <v>0.57031100000000001</v>
      </c>
      <c r="T931" s="52">
        <f t="shared" si="82"/>
        <v>5.3309099999999998E-2</v>
      </c>
      <c r="U931" s="52">
        <f t="shared" si="83"/>
        <v>0.53314600000000001</v>
      </c>
      <c r="V931" s="52">
        <f t="shared" si="84"/>
        <v>0.17044999999999999</v>
      </c>
      <c r="W931" s="52">
        <f t="shared" si="85"/>
        <v>-0.40267199999999997</v>
      </c>
      <c r="X931" s="52">
        <f t="shared" si="86"/>
        <v>0.46916400000000003</v>
      </c>
      <c r="Y931" s="52">
        <f t="shared" si="87"/>
        <v>-8.8459899999999994E-2</v>
      </c>
      <c r="Z931" s="52">
        <f t="shared" si="88"/>
        <v>0.43879699999999999</v>
      </c>
      <c r="AB931" s="45">
        <v>2005</v>
      </c>
      <c r="AC931" s="46">
        <f t="shared" si="67"/>
        <v>993766000</v>
      </c>
      <c r="AD931" s="47">
        <f t="shared" si="68"/>
        <v>526849</v>
      </c>
      <c r="AE931" s="47">
        <f t="shared" si="69"/>
        <v>538286</v>
      </c>
      <c r="AF931" s="47">
        <f t="shared" si="70"/>
        <v>102446</v>
      </c>
      <c r="AG931" s="48">
        <f t="shared" si="64"/>
        <v>0.25227213353947375</v>
      </c>
      <c r="AH931" s="8">
        <f t="shared" si="65"/>
        <v>0.19031890110461724</v>
      </c>
      <c r="AM931">
        <f t="shared" si="66"/>
        <v>2005</v>
      </c>
      <c r="AN931" s="49">
        <f t="shared" si="71"/>
        <v>102.446</v>
      </c>
      <c r="AO931" s="8">
        <f t="shared" si="72"/>
        <v>0.25227213353947375</v>
      </c>
      <c r="AP931" s="49">
        <f t="shared" si="73"/>
        <v>526.84900000000005</v>
      </c>
      <c r="AQ931" s="49">
        <f t="shared" si="74"/>
        <v>993.76599999999996</v>
      </c>
      <c r="AR931" s="49">
        <f t="shared" si="75"/>
        <v>538.28599999999994</v>
      </c>
      <c r="AS931" s="8">
        <f t="shared" si="76"/>
        <v>0.19031890110461724</v>
      </c>
      <c r="AV931">
        <f t="shared" si="77"/>
        <v>2005</v>
      </c>
      <c r="AW931" s="49">
        <f t="shared" si="78"/>
        <v>993.76599999999996</v>
      </c>
      <c r="AX931" s="49">
        <f t="shared" si="79"/>
        <v>526.84900000000005</v>
      </c>
      <c r="AY931" s="8">
        <f t="shared" si="80"/>
        <v>0.25227213353947375</v>
      </c>
      <c r="AZ931">
        <v>2018</v>
      </c>
    </row>
    <row r="932" spans="2:52" ht="15.75" thickBot="1" x14ac:dyDescent="0.3">
      <c r="B932" t="s">
        <v>190</v>
      </c>
      <c r="C932" t="s">
        <v>17</v>
      </c>
      <c r="D932" t="s">
        <v>20</v>
      </c>
      <c r="E932" t="s">
        <v>191</v>
      </c>
      <c r="F932" t="s">
        <v>44</v>
      </c>
      <c r="G932" t="s">
        <v>192</v>
      </c>
      <c r="R932" s="51">
        <v>2001</v>
      </c>
      <c r="S932" s="52">
        <f t="shared" si="81"/>
        <v>1.1101799999999999</v>
      </c>
      <c r="T932" s="52">
        <f t="shared" si="82"/>
        <v>1.2869999999999999</v>
      </c>
      <c r="U932" s="52">
        <f t="shared" si="83"/>
        <v>0.24473900000000001</v>
      </c>
      <c r="V932" s="52">
        <f t="shared" si="84"/>
        <v>0.74578599999999995</v>
      </c>
      <c r="W932" s="52">
        <f t="shared" si="85"/>
        <v>-0.52135200000000004</v>
      </c>
      <c r="X932" s="52">
        <f t="shared" si="86"/>
        <v>-1.1393500000000001</v>
      </c>
      <c r="Y932" s="52">
        <f t="shared" si="87"/>
        <v>-0.66452900000000004</v>
      </c>
      <c r="Z932" s="52">
        <f t="shared" si="88"/>
        <v>-1.57474</v>
      </c>
      <c r="AB932" s="45">
        <v>2006</v>
      </c>
      <c r="AC932" s="46">
        <f t="shared" si="67"/>
        <v>738424000</v>
      </c>
      <c r="AD932" s="47">
        <f t="shared" si="68"/>
        <v>613918</v>
      </c>
      <c r="AE932" s="47">
        <f t="shared" si="69"/>
        <v>648174</v>
      </c>
      <c r="AF932" s="47">
        <f t="shared" si="70"/>
        <v>129764.00000000001</v>
      </c>
      <c r="AG932" s="48">
        <f t="shared" si="64"/>
        <v>0.14315675052175297</v>
      </c>
      <c r="AH932" s="8">
        <f t="shared" si="65"/>
        <v>0.20019932919246994</v>
      </c>
      <c r="AM932">
        <f t="shared" si="66"/>
        <v>2006</v>
      </c>
      <c r="AN932" s="49">
        <f t="shared" si="71"/>
        <v>129.76400000000001</v>
      </c>
      <c r="AO932" s="8">
        <f t="shared" si="72"/>
        <v>0.14315675052175297</v>
      </c>
      <c r="AP932" s="49">
        <f t="shared" si="73"/>
        <v>613.91800000000001</v>
      </c>
      <c r="AQ932" s="49">
        <f t="shared" si="74"/>
        <v>738.42399999999998</v>
      </c>
      <c r="AR932" s="49">
        <f t="shared" si="75"/>
        <v>648.17399999999998</v>
      </c>
      <c r="AS932" s="8">
        <f t="shared" si="76"/>
        <v>0.20019932919246994</v>
      </c>
      <c r="AV932">
        <f t="shared" si="77"/>
        <v>2006</v>
      </c>
      <c r="AW932" s="49">
        <f t="shared" si="78"/>
        <v>738.42399999999998</v>
      </c>
      <c r="AX932" s="49">
        <f t="shared" si="79"/>
        <v>613.91800000000001</v>
      </c>
      <c r="AY932" s="8">
        <f t="shared" si="80"/>
        <v>0.14315675052175297</v>
      </c>
      <c r="AZ932">
        <v>2018</v>
      </c>
    </row>
    <row r="933" spans="2:52" ht="15.75" thickBot="1" x14ac:dyDescent="0.3">
      <c r="R933" s="51">
        <v>2002</v>
      </c>
      <c r="S933" s="52">
        <f t="shared" si="81"/>
        <v>-0.35219200000000001</v>
      </c>
      <c r="T933" s="52">
        <f t="shared" si="82"/>
        <v>-0.140817</v>
      </c>
      <c r="U933" s="52">
        <f t="shared" si="83"/>
        <v>0.165157</v>
      </c>
      <c r="V933" s="52">
        <f t="shared" si="84"/>
        <v>0.48852899999999999</v>
      </c>
      <c r="W933" s="52">
        <f t="shared" si="85"/>
        <v>0.83872599999999997</v>
      </c>
      <c r="X933" s="52">
        <f t="shared" si="86"/>
        <v>0.46827200000000002</v>
      </c>
      <c r="Y933" s="52">
        <f t="shared" si="87"/>
        <v>0.54251300000000002</v>
      </c>
      <c r="Z933" s="52">
        <f t="shared" si="88"/>
        <v>-0.128635</v>
      </c>
      <c r="AB933" s="45">
        <v>2007</v>
      </c>
      <c r="AC933" s="46">
        <f t="shared" si="67"/>
        <v>662072000</v>
      </c>
      <c r="AD933" s="47">
        <f t="shared" si="68"/>
        <v>570696</v>
      </c>
      <c r="AE933" s="47">
        <f t="shared" si="69"/>
        <v>597502</v>
      </c>
      <c r="AF933" s="47">
        <f t="shared" si="70"/>
        <v>158029</v>
      </c>
      <c r="AG933" s="48">
        <f t="shared" si="64"/>
        <v>0.32040387337889675</v>
      </c>
      <c r="AH933" s="8">
        <f t="shared" si="65"/>
        <v>0.26448279671030389</v>
      </c>
      <c r="AM933">
        <f t="shared" si="66"/>
        <v>2007</v>
      </c>
      <c r="AN933" s="49">
        <f t="shared" si="71"/>
        <v>158.029</v>
      </c>
      <c r="AO933" s="8">
        <f t="shared" si="72"/>
        <v>0.32040387337889675</v>
      </c>
      <c r="AP933" s="49">
        <f t="shared" si="73"/>
        <v>570.69600000000003</v>
      </c>
      <c r="AQ933" s="49">
        <f t="shared" si="74"/>
        <v>662.072</v>
      </c>
      <c r="AR933" s="49">
        <f t="shared" si="75"/>
        <v>597.50199999999995</v>
      </c>
      <c r="AS933" s="8">
        <f t="shared" si="76"/>
        <v>0.26448279671030389</v>
      </c>
      <c r="AV933">
        <f t="shared" si="77"/>
        <v>2007</v>
      </c>
      <c r="AW933" s="49">
        <f t="shared" si="78"/>
        <v>662.072</v>
      </c>
      <c r="AX933" s="49">
        <f t="shared" si="79"/>
        <v>570.69600000000003</v>
      </c>
      <c r="AY933" s="8">
        <f t="shared" si="80"/>
        <v>0.32040387337889675</v>
      </c>
      <c r="AZ933">
        <v>2018</v>
      </c>
    </row>
    <row r="934" spans="2:52" ht="15.75" thickBot="1" x14ac:dyDescent="0.3">
      <c r="B934" t="s">
        <v>32</v>
      </c>
      <c r="C934" t="s">
        <v>193</v>
      </c>
      <c r="D934" t="s">
        <v>50</v>
      </c>
      <c r="E934" t="s">
        <v>17</v>
      </c>
      <c r="F934" t="s">
        <v>190</v>
      </c>
      <c r="G934" t="s">
        <v>194</v>
      </c>
      <c r="R934" s="51">
        <v>2003</v>
      </c>
      <c r="S934" s="52">
        <f t="shared" si="81"/>
        <v>0.37460300000000002</v>
      </c>
      <c r="T934" s="52">
        <f t="shared" si="82"/>
        <v>0.40049299999999999</v>
      </c>
      <c r="U934" s="52">
        <f t="shared" si="83"/>
        <v>0.151949</v>
      </c>
      <c r="V934" s="52">
        <f t="shared" si="84"/>
        <v>0.67733600000000005</v>
      </c>
      <c r="W934" s="52">
        <f t="shared" si="85"/>
        <v>0.81057400000000002</v>
      </c>
      <c r="X934" s="52">
        <f t="shared" si="86"/>
        <v>1.28712</v>
      </c>
      <c r="Y934" s="52">
        <f t="shared" si="87"/>
        <v>1.5387900000000001</v>
      </c>
      <c r="Z934" s="52">
        <f t="shared" si="88"/>
        <v>0.81722799999999995</v>
      </c>
      <c r="AB934" s="45">
        <v>2008</v>
      </c>
      <c r="AC934" s="46">
        <f t="shared" si="67"/>
        <v>530931000</v>
      </c>
      <c r="AD934" s="47">
        <f t="shared" si="68"/>
        <v>567326</v>
      </c>
      <c r="AE934" s="47">
        <f t="shared" si="69"/>
        <v>595688</v>
      </c>
      <c r="AF934" s="47">
        <f t="shared" si="70"/>
        <v>150674</v>
      </c>
      <c r="AG934" s="48">
        <f t="shared" si="64"/>
        <v>0.30868190074012331</v>
      </c>
      <c r="AH934" s="8">
        <f t="shared" si="65"/>
        <v>0.25294113697103182</v>
      </c>
      <c r="AM934">
        <f t="shared" si="66"/>
        <v>2008</v>
      </c>
      <c r="AN934" s="49">
        <f t="shared" si="71"/>
        <v>150.67400000000001</v>
      </c>
      <c r="AO934" s="8">
        <f t="shared" si="72"/>
        <v>0.30868190074012331</v>
      </c>
      <c r="AP934" s="49">
        <f t="shared" si="73"/>
        <v>567.32600000000002</v>
      </c>
      <c r="AQ934" s="49">
        <f t="shared" si="74"/>
        <v>530.93100000000004</v>
      </c>
      <c r="AR934" s="49">
        <f t="shared" si="75"/>
        <v>595.68799999999999</v>
      </c>
      <c r="AS934" s="8">
        <f t="shared" si="76"/>
        <v>0.25294113697103182</v>
      </c>
      <c r="AV934">
        <f t="shared" si="77"/>
        <v>2008</v>
      </c>
      <c r="AW934" s="49">
        <f t="shared" si="78"/>
        <v>530.93100000000004</v>
      </c>
      <c r="AX934" s="49">
        <f t="shared" si="79"/>
        <v>567.32600000000002</v>
      </c>
      <c r="AY934" s="8">
        <f t="shared" si="80"/>
        <v>0.30868190074012331</v>
      </c>
      <c r="AZ934">
        <v>2018</v>
      </c>
    </row>
    <row r="935" spans="2:52" ht="15.75" thickBot="1" x14ac:dyDescent="0.3">
      <c r="B935" t="s">
        <v>166</v>
      </c>
      <c r="R935" s="51">
        <v>2004</v>
      </c>
      <c r="S935" s="52">
        <f t="shared" si="81"/>
        <v>0.55731699999999995</v>
      </c>
      <c r="T935" s="52">
        <f t="shared" si="82"/>
        <v>0.60250999999999999</v>
      </c>
      <c r="U935" s="52">
        <f t="shared" si="83"/>
        <v>0.18900800000000001</v>
      </c>
      <c r="V935" s="52">
        <f t="shared" si="84"/>
        <v>-0.15409700000000001</v>
      </c>
      <c r="W935" s="52">
        <f t="shared" si="85"/>
        <v>4.5281399999999999E-2</v>
      </c>
      <c r="X935" s="52">
        <f t="shared" si="86"/>
        <v>-9.89096E-2</v>
      </c>
      <c r="Y935" s="52">
        <f t="shared" si="87"/>
        <v>-0.20883299999999999</v>
      </c>
      <c r="Z935" s="52">
        <f t="shared" si="88"/>
        <v>-7.4574699999999999E-3</v>
      </c>
      <c r="AB935" s="45">
        <v>2009</v>
      </c>
      <c r="AC935" s="46">
        <f t="shared" si="67"/>
        <v>458046000</v>
      </c>
      <c r="AD935" s="47">
        <f t="shared" si="68"/>
        <v>492463</v>
      </c>
      <c r="AE935" s="47">
        <f t="shared" si="69"/>
        <v>547263</v>
      </c>
      <c r="AF935" s="47">
        <f t="shared" si="70"/>
        <v>45728</v>
      </c>
      <c r="AG935" s="48">
        <f t="shared" si="64"/>
        <v>8.7812985434122942E-2</v>
      </c>
      <c r="AH935" s="8">
        <f t="shared" si="65"/>
        <v>8.3557631339959026E-2</v>
      </c>
      <c r="AM935">
        <f t="shared" si="66"/>
        <v>2009</v>
      </c>
      <c r="AN935" s="49">
        <f t="shared" si="71"/>
        <v>45.728000000000002</v>
      </c>
      <c r="AO935" s="8">
        <f t="shared" si="72"/>
        <v>8.7812985434122942E-2</v>
      </c>
      <c r="AP935" s="49">
        <f t="shared" si="73"/>
        <v>492.46300000000002</v>
      </c>
      <c r="AQ935" s="49">
        <f t="shared" si="74"/>
        <v>458.04599999999999</v>
      </c>
      <c r="AR935" s="49">
        <f t="shared" si="75"/>
        <v>547.26300000000003</v>
      </c>
      <c r="AS935" s="8">
        <f t="shared" si="76"/>
        <v>8.3557631339959026E-2</v>
      </c>
      <c r="AV935">
        <f t="shared" si="77"/>
        <v>2009</v>
      </c>
      <c r="AW935" s="49">
        <f t="shared" si="78"/>
        <v>458.04599999999999</v>
      </c>
      <c r="AX935" s="49">
        <f t="shared" si="79"/>
        <v>492.46300000000002</v>
      </c>
      <c r="AY935" s="8">
        <f t="shared" si="80"/>
        <v>8.7812985434122942E-2</v>
      </c>
      <c r="AZ935">
        <v>2018</v>
      </c>
    </row>
    <row r="936" spans="2:52" ht="15.75" thickBot="1" x14ac:dyDescent="0.3">
      <c r="R936" s="51">
        <v>2005</v>
      </c>
      <c r="S936" s="52">
        <f t="shared" si="81"/>
        <v>0.214365</v>
      </c>
      <c r="T936" s="52">
        <f t="shared" si="82"/>
        <v>0.30975000000000003</v>
      </c>
      <c r="U936" s="52">
        <f t="shared" si="83"/>
        <v>0.237955</v>
      </c>
      <c r="V936" s="52">
        <f t="shared" si="84"/>
        <v>-0.16095300000000001</v>
      </c>
      <c r="W936" s="52">
        <f t="shared" si="85"/>
        <v>-0.55028200000000005</v>
      </c>
      <c r="X936" s="52">
        <f t="shared" si="86"/>
        <v>-0.56279900000000005</v>
      </c>
      <c r="Y936" s="52">
        <f t="shared" si="87"/>
        <v>-1.0759099999999999</v>
      </c>
      <c r="Z936" s="52">
        <f t="shared" si="88"/>
        <v>-0.44059199999999998</v>
      </c>
      <c r="AB936" s="45">
        <v>2010</v>
      </c>
      <c r="AC936" s="46">
        <f t="shared" si="67"/>
        <v>440010000</v>
      </c>
      <c r="AD936" s="47">
        <f t="shared" si="68"/>
        <v>454982</v>
      </c>
      <c r="AE936" s="47">
        <f t="shared" si="69"/>
        <v>512707.99999999994</v>
      </c>
      <c r="AF936" s="47">
        <f t="shared" si="70"/>
        <v>43415</v>
      </c>
      <c r="AG936" s="48">
        <f t="shared" si="64"/>
        <v>9.9915655969470954E-2</v>
      </c>
      <c r="AH936" s="8">
        <f t="shared" si="65"/>
        <v>8.4677828315532444E-2</v>
      </c>
      <c r="AM936">
        <f t="shared" si="66"/>
        <v>2010</v>
      </c>
      <c r="AN936" s="49">
        <f t="shared" si="71"/>
        <v>43.414999999999999</v>
      </c>
      <c r="AO936" s="8">
        <f t="shared" si="72"/>
        <v>9.9915655969470954E-2</v>
      </c>
      <c r="AP936" s="49">
        <f t="shared" si="73"/>
        <v>454.98200000000003</v>
      </c>
      <c r="AQ936" s="49">
        <f t="shared" si="74"/>
        <v>440.01</v>
      </c>
      <c r="AR936" s="49">
        <f t="shared" si="75"/>
        <v>512.70799999999997</v>
      </c>
      <c r="AS936" s="8">
        <f t="shared" si="76"/>
        <v>8.4677828315532444E-2</v>
      </c>
      <c r="AV936">
        <f t="shared" si="77"/>
        <v>2010</v>
      </c>
      <c r="AW936" s="49">
        <f t="shared" si="78"/>
        <v>440.01</v>
      </c>
      <c r="AX936" s="49">
        <f t="shared" si="79"/>
        <v>454.98200000000003</v>
      </c>
      <c r="AY936" s="8">
        <f t="shared" si="80"/>
        <v>9.9915655969470954E-2</v>
      </c>
      <c r="AZ936">
        <v>2018</v>
      </c>
    </row>
    <row r="937" spans="2:52" ht="15.75" thickBot="1" x14ac:dyDescent="0.3">
      <c r="B937">
        <v>1987</v>
      </c>
      <c r="C937" t="s">
        <v>195</v>
      </c>
      <c r="D937" s="4">
        <v>397519</v>
      </c>
      <c r="E937" t="s">
        <v>195</v>
      </c>
      <c r="F937" t="s">
        <v>195</v>
      </c>
      <c r="R937" s="51">
        <v>2006</v>
      </c>
      <c r="S937" s="52">
        <f t="shared" si="81"/>
        <v>-0.73888200000000004</v>
      </c>
      <c r="T937" s="52">
        <f t="shared" si="82"/>
        <v>-0.54586599999999996</v>
      </c>
      <c r="U937" s="52">
        <f t="shared" si="83"/>
        <v>0.39099099999999998</v>
      </c>
      <c r="V937" s="52">
        <f t="shared" si="84"/>
        <v>0.72573600000000005</v>
      </c>
      <c r="W937" s="52">
        <f t="shared" si="85"/>
        <v>0.55119899999999999</v>
      </c>
      <c r="X937" s="52">
        <f t="shared" si="86"/>
        <v>0.36435499999999998</v>
      </c>
      <c r="Y937" s="52">
        <f t="shared" si="87"/>
        <v>0.75732900000000003</v>
      </c>
      <c r="Z937" s="52">
        <f t="shared" si="88"/>
        <v>1.33572</v>
      </c>
      <c r="AB937" s="45">
        <v>2011</v>
      </c>
      <c r="AC937" s="46">
        <f t="shared" si="67"/>
        <v>561890000</v>
      </c>
      <c r="AD937" s="47">
        <f t="shared" si="68"/>
        <v>430798</v>
      </c>
      <c r="AE937" s="47">
        <f t="shared" si="69"/>
        <v>475484</v>
      </c>
      <c r="AF937" s="47">
        <f t="shared" si="70"/>
        <v>49390</v>
      </c>
      <c r="AG937" s="48">
        <f t="shared" si="64"/>
        <v>0.12401945780919982</v>
      </c>
      <c r="AH937" s="8">
        <f t="shared" si="65"/>
        <v>0.10387310614026971</v>
      </c>
      <c r="AM937">
        <f t="shared" si="66"/>
        <v>2011</v>
      </c>
      <c r="AN937" s="49">
        <f t="shared" si="71"/>
        <v>49.39</v>
      </c>
      <c r="AO937" s="8">
        <f t="shared" si="72"/>
        <v>0.12401945780919982</v>
      </c>
      <c r="AP937" s="49">
        <f t="shared" si="73"/>
        <v>430.798</v>
      </c>
      <c r="AQ937" s="49">
        <f t="shared" si="74"/>
        <v>561.89</v>
      </c>
      <c r="AR937" s="49">
        <f t="shared" si="75"/>
        <v>475.48399999999998</v>
      </c>
      <c r="AS937" s="8">
        <f t="shared" si="76"/>
        <v>0.10387310614026971</v>
      </c>
      <c r="AV937">
        <f t="shared" si="77"/>
        <v>2011</v>
      </c>
      <c r="AW937" s="49">
        <f t="shared" si="78"/>
        <v>561.89</v>
      </c>
      <c r="AX937" s="49">
        <f t="shared" si="79"/>
        <v>430.798</v>
      </c>
      <c r="AY937" s="8">
        <f t="shared" si="80"/>
        <v>0.12401945780919982</v>
      </c>
      <c r="AZ937">
        <v>2018</v>
      </c>
    </row>
    <row r="938" spans="2:52" ht="15.75" thickBot="1" x14ac:dyDescent="0.3">
      <c r="B938">
        <v>1988</v>
      </c>
      <c r="C938" s="4">
        <v>858012</v>
      </c>
      <c r="D938" s="4">
        <v>1127070</v>
      </c>
      <c r="E938" s="4">
        <v>-0.272762</v>
      </c>
      <c r="F938" s="4">
        <v>-0.272762</v>
      </c>
      <c r="R938" s="51">
        <v>2007</v>
      </c>
      <c r="S938" s="52">
        <f t="shared" si="81"/>
        <v>2.95137E-2</v>
      </c>
      <c r="T938" s="52">
        <f t="shared" si="82"/>
        <v>0.315245</v>
      </c>
      <c r="U938" s="52">
        <f t="shared" si="83"/>
        <v>-0.17877000000000001</v>
      </c>
      <c r="V938" s="52">
        <f t="shared" si="84"/>
        <v>-6.34744E-2</v>
      </c>
      <c r="W938" s="52">
        <f t="shared" si="85"/>
        <v>0.30322199999999999</v>
      </c>
      <c r="X938" s="52">
        <f t="shared" si="86"/>
        <v>-0.33665899999999999</v>
      </c>
      <c r="Y938" s="52">
        <f t="shared" si="87"/>
        <v>0.52182799999999996</v>
      </c>
      <c r="Z938" s="52">
        <f t="shared" si="88"/>
        <v>6.1326499999999999E-2</v>
      </c>
      <c r="AB938" s="45">
        <v>2012</v>
      </c>
      <c r="AC938" s="46">
        <f t="shared" si="67"/>
        <v>440725000</v>
      </c>
      <c r="AD938" s="47">
        <f t="shared" si="68"/>
        <v>440318</v>
      </c>
      <c r="AE938" s="47">
        <f t="shared" si="69"/>
        <v>462472</v>
      </c>
      <c r="AF938" s="47">
        <f t="shared" si="70"/>
        <v>73319</v>
      </c>
      <c r="AG938" s="48">
        <f t="shared" si="64"/>
        <v>0.20473101987437817</v>
      </c>
      <c r="AH938" s="8">
        <f t="shared" si="65"/>
        <v>0.1585371654932623</v>
      </c>
      <c r="AM938">
        <f t="shared" si="66"/>
        <v>2012</v>
      </c>
      <c r="AN938" s="49">
        <f t="shared" si="71"/>
        <v>73.319000000000003</v>
      </c>
      <c r="AO938" s="8">
        <f t="shared" si="72"/>
        <v>0.20473101987437817</v>
      </c>
      <c r="AP938" s="49">
        <f t="shared" si="73"/>
        <v>440.31799999999998</v>
      </c>
      <c r="AQ938" s="49">
        <f t="shared" si="74"/>
        <v>440.72500000000002</v>
      </c>
      <c r="AR938" s="49">
        <f t="shared" si="75"/>
        <v>462.47199999999998</v>
      </c>
      <c r="AS938" s="8">
        <f t="shared" si="76"/>
        <v>0.1585371654932623</v>
      </c>
      <c r="AV938">
        <f t="shared" si="77"/>
        <v>2012</v>
      </c>
      <c r="AW938" s="49">
        <f t="shared" si="78"/>
        <v>440.72500000000002</v>
      </c>
      <c r="AX938" s="49">
        <f t="shared" si="79"/>
        <v>440.31799999999998</v>
      </c>
      <c r="AY938" s="8">
        <f t="shared" si="80"/>
        <v>0.20473101987437817</v>
      </c>
      <c r="AZ938">
        <v>2018</v>
      </c>
    </row>
    <row r="939" spans="2:52" ht="15.75" thickBot="1" x14ac:dyDescent="0.3">
      <c r="B939">
        <v>1989</v>
      </c>
      <c r="C939" s="4">
        <v>232808</v>
      </c>
      <c r="D939" s="4">
        <v>518027</v>
      </c>
      <c r="E939" s="4">
        <v>-0.799813</v>
      </c>
      <c r="F939" s="4">
        <v>-0.799813</v>
      </c>
      <c r="R939" s="51">
        <v>2008</v>
      </c>
      <c r="S939" s="52">
        <f t="shared" si="81"/>
        <v>-0.17131199999999999</v>
      </c>
      <c r="T939" s="52">
        <f t="shared" si="82"/>
        <v>-0.66329800000000005</v>
      </c>
      <c r="U939" s="52">
        <f t="shared" si="83"/>
        <v>3.9370000000000002E-2</v>
      </c>
      <c r="V939" s="52">
        <f t="shared" si="84"/>
        <v>-0.1855</v>
      </c>
      <c r="W939" s="52">
        <f t="shared" si="85"/>
        <v>0.22160099999999999</v>
      </c>
      <c r="X939" s="52">
        <f t="shared" si="86"/>
        <v>0.71701300000000001</v>
      </c>
      <c r="Y939" s="52">
        <f t="shared" si="87"/>
        <v>0.88187099999999996</v>
      </c>
      <c r="Z939" s="52">
        <f t="shared" si="88"/>
        <v>1.71079</v>
      </c>
      <c r="AB939" s="45">
        <v>2013</v>
      </c>
      <c r="AC939" s="46">
        <f t="shared" si="67"/>
        <v>465972000</v>
      </c>
      <c r="AD939" s="47">
        <f t="shared" si="68"/>
        <v>397348</v>
      </c>
      <c r="AE939" s="47">
        <f t="shared" si="69"/>
        <v>414391</v>
      </c>
      <c r="AF939" s="47">
        <f t="shared" si="70"/>
        <v>71454</v>
      </c>
      <c r="AG939" s="48">
        <f t="shared" si="64"/>
        <v>0.17128291306027729</v>
      </c>
      <c r="AH939" s="8">
        <f t="shared" si="65"/>
        <v>0.17243135106698745</v>
      </c>
      <c r="AM939">
        <f t="shared" si="66"/>
        <v>2013</v>
      </c>
      <c r="AN939" s="49">
        <f t="shared" si="71"/>
        <v>71.453999999999994</v>
      </c>
      <c r="AO939" s="8">
        <f t="shared" si="72"/>
        <v>0.17128291306027729</v>
      </c>
      <c r="AP939" s="49">
        <f t="shared" si="73"/>
        <v>397.34800000000001</v>
      </c>
      <c r="AQ939" s="49">
        <f t="shared" si="74"/>
        <v>465.97199999999998</v>
      </c>
      <c r="AR939" s="49">
        <f t="shared" si="75"/>
        <v>414.39100000000002</v>
      </c>
      <c r="AS939" s="8">
        <f t="shared" si="76"/>
        <v>0.17243135106698745</v>
      </c>
      <c r="AV939">
        <f t="shared" si="77"/>
        <v>2013</v>
      </c>
      <c r="AW939" s="49">
        <f t="shared" si="78"/>
        <v>465.97199999999998</v>
      </c>
      <c r="AX939" s="49">
        <f t="shared" si="79"/>
        <v>397.34800000000001</v>
      </c>
      <c r="AY939" s="8">
        <f t="shared" si="80"/>
        <v>0.17128291306027729</v>
      </c>
      <c r="AZ939">
        <v>2018</v>
      </c>
    </row>
    <row r="940" spans="2:52" ht="15.75" thickBot="1" x14ac:dyDescent="0.3">
      <c r="B940">
        <v>1990</v>
      </c>
      <c r="C940" s="4">
        <v>179364</v>
      </c>
      <c r="D940" s="4">
        <v>254466</v>
      </c>
      <c r="E940" s="4">
        <v>-0.34975099999999998</v>
      </c>
      <c r="F940" s="4">
        <v>-0.34975099999999998</v>
      </c>
      <c r="R940" s="51">
        <v>2009</v>
      </c>
      <c r="S940" s="52">
        <f t="shared" si="81"/>
        <v>-0.87685599999999997</v>
      </c>
      <c r="T940" s="52">
        <f t="shared" si="82"/>
        <v>-0.17405799999999999</v>
      </c>
      <c r="U940" s="52">
        <f t="shared" si="83"/>
        <v>-0.39033400000000001</v>
      </c>
      <c r="V940" s="52">
        <f t="shared" si="84"/>
        <v>0.29327599999999998</v>
      </c>
      <c r="W940" s="52">
        <f t="shared" si="85"/>
        <v>-7.2918800000000006E-2</v>
      </c>
      <c r="X940" s="52">
        <f t="shared" si="86"/>
        <v>6.7591499999999999E-2</v>
      </c>
      <c r="Y940" s="52">
        <f t="shared" si="87"/>
        <v>-0.36640899999999998</v>
      </c>
      <c r="Z940" s="52">
        <f t="shared" si="88"/>
        <v>-0.50189799999999996</v>
      </c>
      <c r="AB940" s="45">
        <v>2014</v>
      </c>
      <c r="AC940" s="46">
        <f t="shared" si="67"/>
        <v>244732000</v>
      </c>
      <c r="AD940" s="47">
        <f t="shared" si="68"/>
        <v>421221</v>
      </c>
      <c r="AE940" s="47">
        <f t="shared" si="69"/>
        <v>447583</v>
      </c>
      <c r="AF940" s="47">
        <f t="shared" si="70"/>
        <v>95003</v>
      </c>
      <c r="AG940" s="48">
        <f t="shared" si="64"/>
        <v>0.27732053368649923</v>
      </c>
      <c r="AH940" s="8">
        <f t="shared" si="65"/>
        <v>0.21225783821101338</v>
      </c>
      <c r="AM940">
        <f t="shared" si="66"/>
        <v>2014</v>
      </c>
      <c r="AN940" s="49">
        <f t="shared" si="71"/>
        <v>95.003</v>
      </c>
      <c r="AO940" s="8">
        <f t="shared" si="72"/>
        <v>0.27732053368649923</v>
      </c>
      <c r="AP940" s="49">
        <f t="shared" si="73"/>
        <v>421.221</v>
      </c>
      <c r="AQ940" s="49">
        <f t="shared" si="74"/>
        <v>244.732</v>
      </c>
      <c r="AR940" s="49">
        <f t="shared" si="75"/>
        <v>447.58300000000003</v>
      </c>
      <c r="AS940" s="8">
        <f t="shared" si="76"/>
        <v>0.21225783821101338</v>
      </c>
      <c r="AV940">
        <f t="shared" si="77"/>
        <v>2014</v>
      </c>
      <c r="AW940" s="49">
        <f t="shared" si="78"/>
        <v>244.732</v>
      </c>
      <c r="AX940" s="49">
        <f t="shared" si="79"/>
        <v>421.221</v>
      </c>
      <c r="AY940" s="8">
        <f t="shared" si="80"/>
        <v>0.27732053368649923</v>
      </c>
      <c r="AZ940">
        <v>2018</v>
      </c>
    </row>
    <row r="941" spans="2:52" ht="15.75" thickBot="1" x14ac:dyDescent="0.3">
      <c r="B941">
        <v>1991</v>
      </c>
      <c r="C941" s="4">
        <v>258591</v>
      </c>
      <c r="D941" s="4">
        <v>386942</v>
      </c>
      <c r="E941" s="4">
        <v>-0.403026</v>
      </c>
      <c r="F941" s="4">
        <v>-0.403026</v>
      </c>
      <c r="R941" s="51">
        <v>2010</v>
      </c>
      <c r="S941" s="52">
        <f t="shared" si="81"/>
        <v>-0.160827</v>
      </c>
      <c r="T941" s="52">
        <f t="shared" si="82"/>
        <v>0.131105</v>
      </c>
      <c r="U941" s="52">
        <f t="shared" si="83"/>
        <v>0.38547599999999999</v>
      </c>
      <c r="V941" s="52">
        <f t="shared" si="84"/>
        <v>-0.19561999999999999</v>
      </c>
      <c r="W941" s="52">
        <f t="shared" si="85"/>
        <v>0.17291599999999999</v>
      </c>
      <c r="X941" s="52">
        <f t="shared" si="86"/>
        <v>-0.435282</v>
      </c>
      <c r="Y941" s="52">
        <f t="shared" si="87"/>
        <v>-0.709453</v>
      </c>
      <c r="Z941" s="52">
        <f t="shared" si="88"/>
        <v>-0.10645300000000001</v>
      </c>
      <c r="AB941" s="45">
        <v>2015</v>
      </c>
      <c r="AC941" s="46">
        <f t="shared" si="67"/>
        <v>198636000</v>
      </c>
      <c r="AD941" s="47">
        <f t="shared" si="68"/>
        <v>359306</v>
      </c>
      <c r="AE941" s="47">
        <f t="shared" si="69"/>
        <v>377809</v>
      </c>
      <c r="AF941" s="47">
        <f t="shared" si="70"/>
        <v>69748</v>
      </c>
      <c r="AG941" s="48">
        <f t="shared" si="64"/>
        <v>0.22904074349193973</v>
      </c>
      <c r="AH941" s="8">
        <f t="shared" si="65"/>
        <v>0.18461180120113602</v>
      </c>
      <c r="AM941">
        <f t="shared" si="66"/>
        <v>2015</v>
      </c>
      <c r="AN941" s="49">
        <f t="shared" si="71"/>
        <v>69.748000000000005</v>
      </c>
      <c r="AO941" s="8">
        <f t="shared" si="72"/>
        <v>0.22904074349193973</v>
      </c>
      <c r="AP941" s="49">
        <f t="shared" si="73"/>
        <v>359.30599999999998</v>
      </c>
      <c r="AQ941" s="49">
        <f t="shared" si="74"/>
        <v>198.636</v>
      </c>
      <c r="AR941" s="49">
        <f t="shared" si="75"/>
        <v>377.80900000000003</v>
      </c>
      <c r="AS941" s="8">
        <f t="shared" si="76"/>
        <v>0.18461180120113602</v>
      </c>
      <c r="AV941">
        <f t="shared" si="77"/>
        <v>2015</v>
      </c>
      <c r="AW941" s="49">
        <f t="shared" si="78"/>
        <v>198.636</v>
      </c>
      <c r="AX941" s="49">
        <f t="shared" si="79"/>
        <v>359.30599999999998</v>
      </c>
      <c r="AY941" s="8">
        <f t="shared" si="80"/>
        <v>0.22904074349193973</v>
      </c>
      <c r="AZ941">
        <v>2018</v>
      </c>
    </row>
    <row r="942" spans="2:52" ht="15.75" thickBot="1" x14ac:dyDescent="0.3">
      <c r="B942">
        <v>1992</v>
      </c>
      <c r="C942" s="4">
        <v>354521</v>
      </c>
      <c r="D942" s="4">
        <v>247121</v>
      </c>
      <c r="E942" s="4">
        <v>0.36088799999999999</v>
      </c>
      <c r="F942" s="4">
        <v>0.36088799999999999</v>
      </c>
      <c r="R942" s="51">
        <v>2011</v>
      </c>
      <c r="S942" s="52">
        <f t="shared" si="81"/>
        <v>-0.19539699999999999</v>
      </c>
      <c r="T942" s="52">
        <f t="shared" si="82"/>
        <v>-0.33194400000000002</v>
      </c>
      <c r="U942" s="52">
        <f t="shared" si="83"/>
        <v>-1.02921E-3</v>
      </c>
      <c r="V942" s="52">
        <f t="shared" si="84"/>
        <v>9.03365E-2</v>
      </c>
      <c r="W942" s="52">
        <f t="shared" si="85"/>
        <v>-0.65768300000000002</v>
      </c>
      <c r="X942" s="52">
        <f t="shared" si="86"/>
        <v>0.39095299999999999</v>
      </c>
      <c r="Y942" s="52">
        <f t="shared" si="87"/>
        <v>-1.0914699999999999</v>
      </c>
      <c r="Z942" s="52">
        <f t="shared" si="88"/>
        <v>0.180031</v>
      </c>
      <c r="AB942" s="45">
        <v>2016</v>
      </c>
      <c r="AC942" s="46">
        <f t="shared" si="67"/>
        <v>143105000</v>
      </c>
      <c r="AD942" s="47">
        <f t="shared" si="68"/>
        <v>323927</v>
      </c>
      <c r="AE942" s="47">
        <f t="shared" si="69"/>
        <v>341069</v>
      </c>
      <c r="AF942" s="47">
        <f t="shared" si="70"/>
        <v>60386</v>
      </c>
      <c r="AG942" s="48">
        <f t="shared" si="64"/>
        <v>0.20542826485911239</v>
      </c>
      <c r="AH942" s="8">
        <f>AF942/AE942</f>
        <v>0.1770492187797777</v>
      </c>
      <c r="AM942">
        <f t="shared" si="66"/>
        <v>2016</v>
      </c>
      <c r="AN942" s="49">
        <f t="shared" si="71"/>
        <v>60.386000000000003</v>
      </c>
      <c r="AO942" s="8">
        <f t="shared" si="72"/>
        <v>0.20542826485911239</v>
      </c>
      <c r="AP942" s="21">
        <f t="shared" si="73"/>
        <v>323.92700000000002</v>
      </c>
      <c r="AQ942" s="49">
        <f t="shared" si="74"/>
        <v>143.10499999999999</v>
      </c>
      <c r="AR942" s="49">
        <f t="shared" si="75"/>
        <v>341.06900000000002</v>
      </c>
      <c r="AS942" s="8">
        <f t="shared" si="76"/>
        <v>0.1770492187797777</v>
      </c>
      <c r="AV942">
        <f t="shared" si="77"/>
        <v>2016</v>
      </c>
      <c r="AW942" s="49">
        <f t="shared" si="78"/>
        <v>143.10499999999999</v>
      </c>
      <c r="AX942" s="49">
        <f t="shared" si="79"/>
        <v>323.92700000000002</v>
      </c>
      <c r="AY942" s="8">
        <f t="shared" si="80"/>
        <v>0.20542826485911239</v>
      </c>
      <c r="AZ942">
        <v>2018</v>
      </c>
    </row>
    <row r="943" spans="2:52" ht="15.75" thickBot="1" x14ac:dyDescent="0.3">
      <c r="B943">
        <v>1993</v>
      </c>
      <c r="C943" s="4">
        <v>729556</v>
      </c>
      <c r="D943" s="4">
        <v>655206</v>
      </c>
      <c r="E943" s="4">
        <v>0.107486</v>
      </c>
      <c r="F943" s="4">
        <v>0.107486</v>
      </c>
      <c r="R943" s="51">
        <v>2012</v>
      </c>
      <c r="S943" s="52">
        <f t="shared" si="81"/>
        <v>0.64052699999999996</v>
      </c>
      <c r="T943" s="52">
        <f t="shared" si="82"/>
        <v>0.374363</v>
      </c>
      <c r="U943" s="52">
        <f t="shared" si="83"/>
        <v>0.29567700000000002</v>
      </c>
      <c r="V943" s="52">
        <f t="shared" si="84"/>
        <v>0.22652900000000001</v>
      </c>
      <c r="W943" s="52">
        <f t="shared" si="85"/>
        <v>0.14577399999999999</v>
      </c>
      <c r="X943" s="52">
        <f t="shared" si="86"/>
        <v>-0.27838299999999999</v>
      </c>
      <c r="Y943" s="52">
        <f t="shared" si="87"/>
        <v>0.17863699999999999</v>
      </c>
      <c r="Z943" s="52">
        <f t="shared" si="88"/>
        <v>-0.37164399999999997</v>
      </c>
      <c r="AB943" s="45">
        <v>2017</v>
      </c>
      <c r="AC943" s="46">
        <f t="shared" si="67"/>
        <v>29647000</v>
      </c>
      <c r="AD943" s="47">
        <f t="shared" ref="AD943" si="89">AE908</f>
        <v>271722</v>
      </c>
      <c r="AE943" s="47">
        <f t="shared" ref="AE943:AE944" si="90">X866*1000</f>
        <v>299818</v>
      </c>
      <c r="AF943" s="47">
        <f t="shared" ref="AF943" si="91">AG908</f>
        <v>35034</v>
      </c>
      <c r="AG943" s="48">
        <f t="shared" ref="AG943" si="92">AI908</f>
        <v>0.11470546616268081</v>
      </c>
      <c r="AH943" s="8">
        <f>AF943/AE943</f>
        <v>0.11685088953965406</v>
      </c>
      <c r="AM943">
        <f t="shared" si="66"/>
        <v>2017</v>
      </c>
      <c r="AN943" s="49">
        <f>AF943/1000</f>
        <v>35.033999999999999</v>
      </c>
      <c r="AO943" s="8">
        <f t="shared" si="72"/>
        <v>0.11470546616268081</v>
      </c>
      <c r="AP943" s="21">
        <f t="shared" si="73"/>
        <v>271.72199999999998</v>
      </c>
      <c r="AQ943" s="49">
        <f t="shared" si="74"/>
        <v>29.646999999999998</v>
      </c>
      <c r="AR943" s="49">
        <f t="shared" si="75"/>
        <v>299.81799999999998</v>
      </c>
      <c r="AS943" s="8">
        <f t="shared" si="76"/>
        <v>0.11685088953965406</v>
      </c>
      <c r="AV943">
        <f t="shared" si="77"/>
        <v>2017</v>
      </c>
      <c r="AW943" s="49">
        <f t="shared" si="78"/>
        <v>29.646999999999998</v>
      </c>
      <c r="AX943" s="49">
        <f t="shared" si="79"/>
        <v>271.72199999999998</v>
      </c>
      <c r="AY943" s="8">
        <f t="shared" si="80"/>
        <v>0.11470546616268081</v>
      </c>
      <c r="AZ943">
        <v>2018</v>
      </c>
    </row>
    <row r="944" spans="2:52" ht="15.75" thickBot="1" x14ac:dyDescent="0.3">
      <c r="B944">
        <v>1994</v>
      </c>
      <c r="C944" s="4">
        <v>882868</v>
      </c>
      <c r="D944" s="4">
        <v>787464</v>
      </c>
      <c r="E944" s="4">
        <v>0.114358</v>
      </c>
      <c r="F944" s="4">
        <v>0.114358</v>
      </c>
      <c r="R944" s="51">
        <v>2013</v>
      </c>
      <c r="S944" s="52">
        <f t="shared" si="81"/>
        <v>0.654802</v>
      </c>
      <c r="T944" s="52">
        <f t="shared" si="82"/>
        <v>0.30044399999999999</v>
      </c>
      <c r="U944" s="52">
        <f t="shared" si="83"/>
        <v>-0.256407</v>
      </c>
      <c r="V944" s="52">
        <f t="shared" si="84"/>
        <v>-0.23102600000000001</v>
      </c>
      <c r="W944" s="52">
        <f t="shared" si="85"/>
        <v>-2.9027699999999998E-3</v>
      </c>
      <c r="X944" s="52">
        <f t="shared" si="86"/>
        <v>-0.18145700000000001</v>
      </c>
      <c r="Y944" s="52">
        <f t="shared" si="87"/>
        <v>-0.37417</v>
      </c>
      <c r="Z944" s="52">
        <f t="shared" si="88"/>
        <v>-9.6316600000000002E-2</v>
      </c>
      <c r="AB944" s="45">
        <v>2018</v>
      </c>
      <c r="AC944" s="46">
        <f t="shared" si="67"/>
        <v>496000000</v>
      </c>
      <c r="AD944" s="88">
        <f>AQ906</f>
        <v>221547</v>
      </c>
      <c r="AE944" s="47">
        <f t="shared" si="90"/>
        <v>234570.58300000001</v>
      </c>
      <c r="AF944" s="47"/>
      <c r="AG944" s="48"/>
      <c r="AM944">
        <v>2018</v>
      </c>
      <c r="AN944" t="s">
        <v>253</v>
      </c>
      <c r="AO944" t="s">
        <v>253</v>
      </c>
      <c r="AP944" s="90">
        <f>AQ906/1000</f>
        <v>221.547</v>
      </c>
      <c r="AQ944" s="49">
        <f t="shared" si="74"/>
        <v>496</v>
      </c>
      <c r="AR944" s="49">
        <f t="shared" si="75"/>
        <v>234.570583</v>
      </c>
      <c r="AS944" s="8" t="s">
        <v>253</v>
      </c>
      <c r="AV944">
        <f t="shared" si="77"/>
        <v>2018</v>
      </c>
      <c r="AW944" s="49">
        <f t="shared" si="78"/>
        <v>496</v>
      </c>
      <c r="AX944" s="49">
        <f t="shared" si="79"/>
        <v>221.547</v>
      </c>
      <c r="AY944" s="8" t="str">
        <f t="shared" si="80"/>
        <v>NA</v>
      </c>
      <c r="AZ944">
        <v>2018</v>
      </c>
    </row>
    <row r="945" spans="2:34" x14ac:dyDescent="0.25">
      <c r="B945">
        <v>1995</v>
      </c>
      <c r="C945" t="s">
        <v>195</v>
      </c>
      <c r="D945" s="4">
        <v>487584</v>
      </c>
      <c r="E945" t="s">
        <v>195</v>
      </c>
      <c r="F945" t="s">
        <v>195</v>
      </c>
      <c r="R945" s="51">
        <v>2014</v>
      </c>
      <c r="S945" s="52">
        <f t="shared" si="81"/>
        <v>-0.24133299999999999</v>
      </c>
      <c r="T945" s="52">
        <f t="shared" si="82"/>
        <v>-0.66573000000000004</v>
      </c>
      <c r="U945" s="52">
        <f t="shared" si="83"/>
        <v>-0.13661499999999999</v>
      </c>
      <c r="V945" s="52">
        <f t="shared" si="84"/>
        <v>-0.159938</v>
      </c>
      <c r="W945" s="52">
        <f t="shared" si="85"/>
        <v>-9.5725399999999992E-3</v>
      </c>
      <c r="X945" s="52">
        <f t="shared" si="86"/>
        <v>0.124638</v>
      </c>
      <c r="Y945" s="52">
        <f t="shared" si="87"/>
        <v>0.250108</v>
      </c>
      <c r="Z945" s="52">
        <f t="shared" si="88"/>
        <v>-7.2051599999999993E-2</v>
      </c>
      <c r="AB945" t="s">
        <v>26</v>
      </c>
      <c r="AC945" s="53">
        <f>AVERAGE(AC913:AC944)</f>
        <v>538847000</v>
      </c>
      <c r="AD945" s="53">
        <f>AVERAGE(AD913:AD944)</f>
        <v>389849.75</v>
      </c>
      <c r="AE945" s="53">
        <f>AVERAGE(AE913:AE944)</f>
        <v>411390.67446875002</v>
      </c>
      <c r="AF945" s="53">
        <f>AVERAGE(AF913:AF943)</f>
        <v>93664.709677419349</v>
      </c>
      <c r="AG945" s="54">
        <f>AVERAGE(AG913:AG943)</f>
        <v>0.27699041221300852</v>
      </c>
      <c r="AH945" s="54">
        <f>AVERAGE(AH913:AH943)</f>
        <v>0.23259842660811877</v>
      </c>
    </row>
    <row r="946" spans="2:34" x14ac:dyDescent="0.25">
      <c r="B946">
        <v>1996</v>
      </c>
      <c r="C946" s="4">
        <v>761581</v>
      </c>
      <c r="D946" s="4">
        <v>423913</v>
      </c>
      <c r="E946" s="4">
        <v>0.58586899999999997</v>
      </c>
      <c r="F946" s="4">
        <v>0.58586899999999997</v>
      </c>
      <c r="R946" s="51">
        <v>2015</v>
      </c>
      <c r="S946" s="52">
        <f t="shared" si="81"/>
        <v>-0.94296599999999997</v>
      </c>
      <c r="T946" s="52">
        <f t="shared" si="82"/>
        <v>-0.15212300000000001</v>
      </c>
      <c r="U946" s="52">
        <f t="shared" si="83"/>
        <v>-0.25156600000000001</v>
      </c>
      <c r="V946" s="52">
        <f t="shared" si="84"/>
        <v>-5.9806600000000001E-2</v>
      </c>
      <c r="W946" s="52">
        <f t="shared" si="85"/>
        <v>0.38187700000000002</v>
      </c>
      <c r="X946" s="52">
        <f t="shared" si="86"/>
        <v>0.17876900000000001</v>
      </c>
      <c r="Y946" s="52">
        <f t="shared" si="87"/>
        <v>0.320413</v>
      </c>
      <c r="Z946" s="52">
        <f t="shared" si="88"/>
        <v>-0.427041</v>
      </c>
    </row>
    <row r="947" spans="2:34" x14ac:dyDescent="0.25">
      <c r="B947">
        <v>1997</v>
      </c>
      <c r="C947" s="4">
        <v>133667</v>
      </c>
      <c r="D947" s="4">
        <v>145024</v>
      </c>
      <c r="E947" s="4">
        <v>-8.15501E-2</v>
      </c>
      <c r="F947" s="4">
        <v>-8.15501E-2</v>
      </c>
      <c r="R947" s="51">
        <v>2016</v>
      </c>
      <c r="S947" s="52">
        <f t="shared" si="81"/>
        <v>-0.118783</v>
      </c>
      <c r="T947" s="52">
        <f t="shared" si="82"/>
        <v>-0.246839</v>
      </c>
      <c r="U947" s="52">
        <f t="shared" si="83"/>
        <v>6.4933400000000002E-2</v>
      </c>
      <c r="V947" s="52">
        <f t="shared" si="84"/>
        <v>-0.120908</v>
      </c>
      <c r="W947" s="52">
        <f t="shared" si="85"/>
        <v>7.5329100000000003E-3</v>
      </c>
      <c r="X947" s="52">
        <f t="shared" si="86"/>
        <v>-5.0525399999999998E-2</v>
      </c>
      <c r="Y947" s="52">
        <f t="shared" si="87"/>
        <v>-0.160667</v>
      </c>
      <c r="Z947" s="52">
        <f t="shared" si="88"/>
        <v>0.55044099999999996</v>
      </c>
    </row>
    <row r="948" spans="2:34" x14ac:dyDescent="0.25">
      <c r="B948">
        <v>1998</v>
      </c>
      <c r="C948" s="4">
        <v>81055</v>
      </c>
      <c r="D948" s="4">
        <v>140387</v>
      </c>
      <c r="E948" s="4">
        <v>-0.54927499999999996</v>
      </c>
      <c r="F948" s="4">
        <v>-0.54927499999999996</v>
      </c>
      <c r="R948" s="51">
        <v>2017</v>
      </c>
      <c r="S948" s="52">
        <f t="shared" si="81"/>
        <v>7.9180200000000006E-2</v>
      </c>
      <c r="T948" s="52">
        <f t="shared" si="82"/>
        <v>-0.14736199999999999</v>
      </c>
      <c r="U948" s="52">
        <f t="shared" si="83"/>
        <v>0.424288</v>
      </c>
      <c r="V948" s="52">
        <f t="shared" si="84"/>
        <v>-0.460984</v>
      </c>
      <c r="W948" s="52">
        <f t="shared" si="85"/>
        <v>9.6654199999999996E-2</v>
      </c>
      <c r="X948" s="52">
        <f t="shared" si="86"/>
        <v>-0.99582099999999996</v>
      </c>
      <c r="Y948" s="52">
        <f t="shared" si="87"/>
        <v>-0.36905700000000002</v>
      </c>
      <c r="Z948" s="52">
        <f t="shared" si="88"/>
        <v>0.20191600000000001</v>
      </c>
      <c r="AE948">
        <f>0.15*AE944</f>
        <v>35185.587449999999</v>
      </c>
    </row>
    <row r="949" spans="2:34" x14ac:dyDescent="0.25">
      <c r="B949">
        <v>1999</v>
      </c>
      <c r="C949" s="4">
        <v>1081500</v>
      </c>
      <c r="D949" s="4">
        <v>571609</v>
      </c>
      <c r="E949" s="4">
        <v>0.63765400000000005</v>
      </c>
      <c r="F949" s="4">
        <v>0.63765400000000005</v>
      </c>
      <c r="R949" s="51">
        <v>2018</v>
      </c>
      <c r="S949" s="52">
        <f t="shared" si="81"/>
        <v>8.3544900000000004E-6</v>
      </c>
      <c r="T949" s="52">
        <f t="shared" si="82"/>
        <v>-5.6257599999999998E-2</v>
      </c>
      <c r="U949" s="52">
        <f t="shared" si="83"/>
        <v>0.21210300000000001</v>
      </c>
      <c r="V949" s="52">
        <f t="shared" si="84"/>
        <v>0.39605899999999999</v>
      </c>
      <c r="W949" s="52">
        <f t="shared" si="85"/>
        <v>0.56775500000000001</v>
      </c>
      <c r="X949" s="52">
        <f t="shared" si="86"/>
        <v>0.14932500000000001</v>
      </c>
      <c r="Y949" s="52">
        <f t="shared" si="87"/>
        <v>0.65481800000000001</v>
      </c>
      <c r="Z949" s="52">
        <f t="shared" si="88"/>
        <v>0.30997000000000002</v>
      </c>
    </row>
    <row r="950" spans="2:34" x14ac:dyDescent="0.25">
      <c r="B950">
        <v>2000</v>
      </c>
      <c r="C950" s="4">
        <v>239064</v>
      </c>
      <c r="D950" s="4">
        <v>226653</v>
      </c>
      <c r="E950" s="4">
        <v>5.3309099999999998E-2</v>
      </c>
      <c r="F950" s="4">
        <v>5.3309099999999998E-2</v>
      </c>
      <c r="R950" s="51" t="s">
        <v>254</v>
      </c>
      <c r="S950" s="52">
        <f>S953</f>
        <v>1.1101799999999999</v>
      </c>
      <c r="T950" s="52">
        <f>T953</f>
        <v>1.2869999999999999</v>
      </c>
      <c r="U950" s="52">
        <f>U954</f>
        <v>-0.89552799999999999</v>
      </c>
      <c r="V950" s="52">
        <f>V954</f>
        <v>-0.75891500000000001</v>
      </c>
      <c r="W950" s="52">
        <f>W953</f>
        <v>0.83872599999999997</v>
      </c>
      <c r="X950" s="52">
        <f>X953</f>
        <v>1.28712</v>
      </c>
      <c r="Y950" s="52">
        <f>Y953</f>
        <v>1.5387900000000001</v>
      </c>
      <c r="Z950" s="52">
        <f>Z953</f>
        <v>1.71079</v>
      </c>
    </row>
    <row r="951" spans="2:34" x14ac:dyDescent="0.25">
      <c r="B951">
        <v>2001</v>
      </c>
      <c r="C951" s="4">
        <v>1316410</v>
      </c>
      <c r="D951" s="4">
        <v>363460</v>
      </c>
      <c r="E951" s="4">
        <v>1.2869999999999999</v>
      </c>
      <c r="F951" s="4">
        <v>1.2869999999999999</v>
      </c>
    </row>
    <row r="952" spans="2:34" x14ac:dyDescent="0.25">
      <c r="B952">
        <v>2002</v>
      </c>
      <c r="C952" s="4">
        <v>217441</v>
      </c>
      <c r="D952" s="4">
        <v>250321</v>
      </c>
      <c r="E952" s="4">
        <v>-0.140817</v>
      </c>
      <c r="F952" s="4">
        <v>-0.140817</v>
      </c>
    </row>
    <row r="953" spans="2:34" x14ac:dyDescent="0.25">
      <c r="B953">
        <v>2003</v>
      </c>
      <c r="C953" s="4">
        <v>553149</v>
      </c>
      <c r="D953" s="4">
        <v>370604</v>
      </c>
      <c r="E953" s="4">
        <v>0.40049299999999999</v>
      </c>
      <c r="F953" s="4">
        <v>0.40049299999999999</v>
      </c>
      <c r="R953" t="s">
        <v>255</v>
      </c>
      <c r="S953" s="8">
        <f>MAX(S919:S949)</f>
        <v>1.1101799999999999</v>
      </c>
      <c r="T953" s="8">
        <f t="shared" ref="T953:Z953" si="93">MAX(T919:T949)</f>
        <v>1.2869999999999999</v>
      </c>
      <c r="U953" s="8">
        <f t="shared" si="93"/>
        <v>0.53314600000000001</v>
      </c>
      <c r="V953" s="8">
        <f t="shared" si="93"/>
        <v>0.74578599999999995</v>
      </c>
      <c r="W953" s="8">
        <f t="shared" si="93"/>
        <v>0.83872599999999997</v>
      </c>
      <c r="X953" s="8">
        <f t="shared" si="93"/>
        <v>1.28712</v>
      </c>
      <c r="Y953" s="8">
        <f t="shared" si="93"/>
        <v>1.5387900000000001</v>
      </c>
      <c r="Z953" s="8">
        <f t="shared" si="93"/>
        <v>1.71079</v>
      </c>
    </row>
    <row r="954" spans="2:34" x14ac:dyDescent="0.25">
      <c r="B954">
        <v>2004</v>
      </c>
      <c r="C954" s="4">
        <v>2058220</v>
      </c>
      <c r="D954" s="4">
        <v>1126740</v>
      </c>
      <c r="E954" s="4">
        <v>0.60250999999999999</v>
      </c>
      <c r="F954" s="4">
        <v>0.60250999999999999</v>
      </c>
      <c r="R954" s="51" t="s">
        <v>256</v>
      </c>
      <c r="S954" s="52">
        <f>MIN(S919:S949)</f>
        <v>-0.94296599999999997</v>
      </c>
      <c r="T954" s="52">
        <f t="shared" ref="T954:Z954" si="94">MIN(T919:T949)</f>
        <v>-0.799813</v>
      </c>
      <c r="U954" s="52">
        <f t="shared" si="94"/>
        <v>-0.89552799999999999</v>
      </c>
      <c r="V954" s="52">
        <f t="shared" si="94"/>
        <v>-0.75891500000000001</v>
      </c>
      <c r="W954" s="52">
        <f t="shared" si="94"/>
        <v>-0.76604099999999997</v>
      </c>
      <c r="X954" s="52">
        <f t="shared" si="94"/>
        <v>-1.1393500000000001</v>
      </c>
      <c r="Y954" s="52">
        <f t="shared" si="94"/>
        <v>-1.0914699999999999</v>
      </c>
      <c r="Z954" s="52">
        <f t="shared" si="94"/>
        <v>-1.57474</v>
      </c>
    </row>
    <row r="955" spans="2:34" x14ac:dyDescent="0.25">
      <c r="B955">
        <v>2005</v>
      </c>
      <c r="C955" s="4">
        <v>1022330</v>
      </c>
      <c r="D955" s="4">
        <v>750009</v>
      </c>
      <c r="E955" s="4">
        <v>0.30975000000000003</v>
      </c>
      <c r="F955" s="4">
        <v>0.30975000000000003</v>
      </c>
      <c r="R955" s="51"/>
      <c r="S955" s="52"/>
      <c r="T955" s="52"/>
      <c r="U955" s="52"/>
      <c r="V955" s="52"/>
      <c r="W955" s="52"/>
      <c r="X955" s="52"/>
      <c r="Y955" s="52"/>
      <c r="Z955" s="52"/>
    </row>
    <row r="956" spans="2:34" x14ac:dyDescent="0.25">
      <c r="B956">
        <v>2006</v>
      </c>
      <c r="C956" s="4">
        <v>344983</v>
      </c>
      <c r="D956" s="4">
        <v>595476</v>
      </c>
      <c r="E956" s="4">
        <v>-0.54586599999999996</v>
      </c>
      <c r="F956" s="4">
        <v>-0.54586599999999996</v>
      </c>
    </row>
    <row r="957" spans="2:34" x14ac:dyDescent="0.25">
      <c r="B957">
        <v>2007</v>
      </c>
      <c r="C957" s="4">
        <v>1059600</v>
      </c>
      <c r="D957" s="4">
        <v>773092</v>
      </c>
      <c r="E957" s="4">
        <v>0.315245</v>
      </c>
      <c r="F957" s="4">
        <v>0.315245</v>
      </c>
    </row>
    <row r="958" spans="2:34" x14ac:dyDescent="0.25">
      <c r="B958">
        <v>2008</v>
      </c>
      <c r="C958" s="4">
        <v>289260</v>
      </c>
      <c r="D958" s="4">
        <v>561507</v>
      </c>
      <c r="E958" s="4">
        <v>-0.66329800000000005</v>
      </c>
      <c r="F958" s="4">
        <v>-0.66329800000000005</v>
      </c>
    </row>
    <row r="959" spans="2:34" x14ac:dyDescent="0.25">
      <c r="B959">
        <v>2009</v>
      </c>
      <c r="C959" s="4">
        <v>416862</v>
      </c>
      <c r="D959" s="4">
        <v>496118</v>
      </c>
      <c r="E959" s="4">
        <v>-0.17405799999999999</v>
      </c>
      <c r="F959" s="4">
        <v>-0.17405799999999999</v>
      </c>
    </row>
    <row r="960" spans="2:34" x14ac:dyDescent="0.25">
      <c r="B960">
        <v>2010</v>
      </c>
      <c r="C960" s="4">
        <v>490653</v>
      </c>
      <c r="D960" s="4">
        <v>430364</v>
      </c>
      <c r="E960" s="4">
        <v>0.131105</v>
      </c>
      <c r="F960" s="4">
        <v>0.131105</v>
      </c>
    </row>
    <row r="961" spans="2:11" x14ac:dyDescent="0.25">
      <c r="B961">
        <v>2011</v>
      </c>
      <c r="C961" s="4">
        <v>228857</v>
      </c>
      <c r="D961" s="4">
        <v>318952</v>
      </c>
      <c r="E961" s="4">
        <v>-0.33194400000000002</v>
      </c>
      <c r="F961" s="4">
        <v>-0.33194400000000002</v>
      </c>
    </row>
    <row r="962" spans="2:11" x14ac:dyDescent="0.25">
      <c r="B962">
        <v>2012</v>
      </c>
      <c r="C962" s="4">
        <v>434876</v>
      </c>
      <c r="D962" s="4">
        <v>299076</v>
      </c>
      <c r="E962" s="4">
        <v>0.374363</v>
      </c>
      <c r="F962" s="4">
        <v>0.374363</v>
      </c>
    </row>
    <row r="963" spans="2:11" x14ac:dyDescent="0.25">
      <c r="B963">
        <v>2013</v>
      </c>
      <c r="C963" s="4">
        <v>631400</v>
      </c>
      <c r="D963" s="4">
        <v>467545</v>
      </c>
      <c r="E963" s="4">
        <v>0.30044399999999999</v>
      </c>
      <c r="F963" s="4">
        <v>0.30044399999999999</v>
      </c>
    </row>
    <row r="964" spans="2:11" x14ac:dyDescent="0.25">
      <c r="B964">
        <v>2014</v>
      </c>
      <c r="C964" s="4">
        <v>218715</v>
      </c>
      <c r="D964" s="4">
        <v>425600</v>
      </c>
      <c r="E964" s="4">
        <v>-0.66573000000000004</v>
      </c>
      <c r="F964" s="4">
        <v>-0.66573000000000004</v>
      </c>
    </row>
    <row r="965" spans="2:11" x14ac:dyDescent="0.25">
      <c r="B965">
        <v>2015</v>
      </c>
      <c r="C965" s="4">
        <v>330084</v>
      </c>
      <c r="D965" s="4">
        <v>384318</v>
      </c>
      <c r="E965" s="4">
        <v>-0.15212300000000001</v>
      </c>
      <c r="F965" s="4">
        <v>-0.15212300000000001</v>
      </c>
    </row>
    <row r="966" spans="2:11" x14ac:dyDescent="0.25">
      <c r="B966">
        <v>2016</v>
      </c>
      <c r="C966" s="4">
        <v>174507</v>
      </c>
      <c r="D966" s="4">
        <v>223364</v>
      </c>
      <c r="E966" s="4">
        <v>-0.246839</v>
      </c>
      <c r="F966" s="4">
        <v>-0.246839</v>
      </c>
    </row>
    <row r="967" spans="2:11" x14ac:dyDescent="0.25">
      <c r="B967">
        <v>2017</v>
      </c>
      <c r="C967" s="4">
        <v>151937</v>
      </c>
      <c r="D967" s="4">
        <v>176061</v>
      </c>
      <c r="E967" s="4">
        <v>-0.14736199999999999</v>
      </c>
      <c r="F967" s="4">
        <v>-0.14736199999999999</v>
      </c>
      <c r="I967" t="s">
        <v>201</v>
      </c>
      <c r="J967">
        <f>MAX(E937:E968)</f>
        <v>1.2869999999999999</v>
      </c>
      <c r="K967">
        <f>MAX(F937:F968)</f>
        <v>1.2869999999999999</v>
      </c>
    </row>
    <row r="968" spans="2:11" x14ac:dyDescent="0.25">
      <c r="B968">
        <v>2018</v>
      </c>
      <c r="C968" s="4">
        <v>95097</v>
      </c>
      <c r="D968" s="4">
        <v>100600</v>
      </c>
      <c r="E968" s="4">
        <v>-5.6257599999999998E-2</v>
      </c>
      <c r="F968" s="4">
        <v>-5.6257599999999998E-2</v>
      </c>
      <c r="I968" t="s">
        <v>202</v>
      </c>
      <c r="J968">
        <f>MIN(E937:E968)</f>
        <v>-0.799813</v>
      </c>
      <c r="K968">
        <f>MIN(F937:F968)</f>
        <v>-0.799813</v>
      </c>
    </row>
    <row r="970" spans="2:11" x14ac:dyDescent="0.25">
      <c r="B970" t="s">
        <v>36</v>
      </c>
      <c r="C970" t="s">
        <v>185</v>
      </c>
      <c r="D970">
        <v>3</v>
      </c>
      <c r="E970" t="s">
        <v>186</v>
      </c>
      <c r="F970" t="s">
        <v>145</v>
      </c>
      <c r="G970" t="s">
        <v>128</v>
      </c>
      <c r="H970" t="s">
        <v>20</v>
      </c>
      <c r="I970">
        <v>6</v>
      </c>
    </row>
    <row r="971" spans="2:11" x14ac:dyDescent="0.25">
      <c r="B971" t="s">
        <v>12</v>
      </c>
      <c r="C971" t="s">
        <v>20</v>
      </c>
      <c r="D971" s="5">
        <v>36892</v>
      </c>
      <c r="E971" t="s">
        <v>183</v>
      </c>
      <c r="F971" t="s">
        <v>20</v>
      </c>
      <c r="G971" t="s">
        <v>184</v>
      </c>
    </row>
    <row r="972" spans="2:11" x14ac:dyDescent="0.25">
      <c r="B972" t="s">
        <v>57</v>
      </c>
      <c r="C972" t="s">
        <v>20</v>
      </c>
      <c r="D972" s="4">
        <v>1.3795999999999999</v>
      </c>
      <c r="E972" t="s">
        <v>187</v>
      </c>
      <c r="F972" t="s">
        <v>188</v>
      </c>
      <c r="G972" t="s">
        <v>189</v>
      </c>
      <c r="H972" t="s">
        <v>20</v>
      </c>
      <c r="I972">
        <v>6.6085000000000003</v>
      </c>
    </row>
    <row r="973" spans="2:11" x14ac:dyDescent="0.25">
      <c r="B973" t="s">
        <v>190</v>
      </c>
      <c r="C973" t="s">
        <v>17</v>
      </c>
      <c r="D973" t="s">
        <v>20</v>
      </c>
      <c r="E973" t="s">
        <v>191</v>
      </c>
      <c r="F973" t="s">
        <v>44</v>
      </c>
      <c r="G973" t="s">
        <v>192</v>
      </c>
    </row>
    <row r="975" spans="2:11" x14ac:dyDescent="0.25">
      <c r="B975" t="s">
        <v>32</v>
      </c>
      <c r="C975" t="s">
        <v>193</v>
      </c>
      <c r="D975" t="s">
        <v>50</v>
      </c>
      <c r="E975" t="s">
        <v>17</v>
      </c>
      <c r="F975" t="s">
        <v>190</v>
      </c>
      <c r="G975" t="s">
        <v>194</v>
      </c>
    </row>
    <row r="976" spans="2:11" x14ac:dyDescent="0.25">
      <c r="B976" t="s">
        <v>166</v>
      </c>
    </row>
    <row r="978" spans="2:6" x14ac:dyDescent="0.25">
      <c r="B978">
        <v>1987</v>
      </c>
      <c r="C978" t="s">
        <v>195</v>
      </c>
      <c r="D978" s="4">
        <v>116714</v>
      </c>
      <c r="E978" t="s">
        <v>195</v>
      </c>
      <c r="F978" t="s">
        <v>195</v>
      </c>
    </row>
    <row r="979" spans="2:6" x14ac:dyDescent="0.25">
      <c r="B979">
        <v>1988</v>
      </c>
      <c r="C979" s="4">
        <v>308065</v>
      </c>
      <c r="D979" s="4">
        <v>296402</v>
      </c>
      <c r="E979" s="4">
        <v>3.8593700000000002E-2</v>
      </c>
      <c r="F979" s="4">
        <v>3.8593700000000002E-2</v>
      </c>
    </row>
    <row r="980" spans="2:6" x14ac:dyDescent="0.25">
      <c r="B980">
        <v>1989</v>
      </c>
      <c r="C980" s="4">
        <v>381417</v>
      </c>
      <c r="D980" s="4">
        <v>933949</v>
      </c>
      <c r="E980" s="4">
        <v>-0.89552799999999999</v>
      </c>
      <c r="F980" s="4">
        <v>-0.89552799999999999</v>
      </c>
    </row>
    <row r="981" spans="2:6" x14ac:dyDescent="0.25">
      <c r="B981">
        <v>1990</v>
      </c>
      <c r="C981" s="4">
        <v>278836</v>
      </c>
      <c r="D981" s="4">
        <v>387218</v>
      </c>
      <c r="E981" s="4">
        <v>-0.32836399999999999</v>
      </c>
      <c r="F981" s="4">
        <v>-0.32836399999999999</v>
      </c>
    </row>
    <row r="982" spans="2:6" x14ac:dyDescent="0.25">
      <c r="B982">
        <v>1991</v>
      </c>
      <c r="C982" s="4">
        <v>94373</v>
      </c>
      <c r="D982" s="4">
        <v>193654</v>
      </c>
      <c r="E982" s="4">
        <v>-0.71881799999999996</v>
      </c>
      <c r="F982" s="4">
        <v>-0.71881799999999996</v>
      </c>
    </row>
    <row r="983" spans="2:6" x14ac:dyDescent="0.25">
      <c r="B983">
        <v>1992</v>
      </c>
      <c r="C983" s="4">
        <v>319866</v>
      </c>
      <c r="D983" s="4">
        <v>252491</v>
      </c>
      <c r="E983" s="4">
        <v>0.23652500000000001</v>
      </c>
      <c r="F983" s="4">
        <v>0.23652500000000001</v>
      </c>
    </row>
    <row r="984" spans="2:6" x14ac:dyDescent="0.25">
      <c r="B984">
        <v>1993</v>
      </c>
      <c r="C984" s="4">
        <v>158778</v>
      </c>
      <c r="D984" s="4">
        <v>183080</v>
      </c>
      <c r="E984" s="4">
        <v>-0.14241400000000001</v>
      </c>
      <c r="F984" s="4">
        <v>-0.14241400000000001</v>
      </c>
    </row>
    <row r="985" spans="2:6" x14ac:dyDescent="0.25">
      <c r="B985">
        <v>1994</v>
      </c>
      <c r="C985" s="4">
        <v>496297</v>
      </c>
      <c r="D985" s="4">
        <v>497274</v>
      </c>
      <c r="E985" s="4">
        <v>-1.96591E-3</v>
      </c>
      <c r="F985" s="4">
        <v>-1.96591E-3</v>
      </c>
    </row>
    <row r="986" spans="2:6" x14ac:dyDescent="0.25">
      <c r="B986">
        <v>1995</v>
      </c>
      <c r="C986" t="s">
        <v>195</v>
      </c>
      <c r="D986" s="4">
        <v>556533</v>
      </c>
      <c r="E986" t="s">
        <v>195</v>
      </c>
      <c r="F986" t="s">
        <v>195</v>
      </c>
    </row>
    <row r="987" spans="2:6" x14ac:dyDescent="0.25">
      <c r="B987">
        <v>1996</v>
      </c>
      <c r="C987" s="4">
        <v>277893</v>
      </c>
      <c r="D987" s="4">
        <v>346687</v>
      </c>
      <c r="E987" s="4">
        <v>-0.22118499999999999</v>
      </c>
      <c r="F987" s="4">
        <v>-0.22118499999999999</v>
      </c>
    </row>
    <row r="988" spans="2:6" x14ac:dyDescent="0.25">
      <c r="B988">
        <v>1997</v>
      </c>
      <c r="C988" s="4">
        <v>468678</v>
      </c>
      <c r="D988" s="4">
        <v>287500</v>
      </c>
      <c r="E988" s="4">
        <v>0.48869499999999999</v>
      </c>
      <c r="F988" s="4">
        <v>0.48869499999999999</v>
      </c>
    </row>
    <row r="989" spans="2:6" x14ac:dyDescent="0.25">
      <c r="B989">
        <v>1998</v>
      </c>
      <c r="C989" s="4">
        <v>57366</v>
      </c>
      <c r="D989" s="4">
        <v>102502</v>
      </c>
      <c r="E989" s="4">
        <v>-0.58043299999999998</v>
      </c>
      <c r="F989" s="4">
        <v>-0.58043299999999998</v>
      </c>
    </row>
    <row r="990" spans="2:6" x14ac:dyDescent="0.25">
      <c r="B990">
        <v>1999</v>
      </c>
      <c r="C990" s="4">
        <v>103344</v>
      </c>
      <c r="D990" s="4">
        <v>102847</v>
      </c>
      <c r="E990" s="4">
        <v>4.8215599999999999E-3</v>
      </c>
      <c r="F990" s="4">
        <v>4.8215599999999999E-3</v>
      </c>
    </row>
    <row r="991" spans="2:6" x14ac:dyDescent="0.25">
      <c r="B991">
        <v>2000</v>
      </c>
      <c r="C991" s="4">
        <v>605858</v>
      </c>
      <c r="D991" s="4">
        <v>355491</v>
      </c>
      <c r="E991" s="4">
        <v>0.53314600000000001</v>
      </c>
      <c r="F991" s="4">
        <v>0.53314600000000001</v>
      </c>
    </row>
    <row r="992" spans="2:6" x14ac:dyDescent="0.25">
      <c r="B992">
        <v>2001</v>
      </c>
      <c r="C992" s="4">
        <v>191001</v>
      </c>
      <c r="D992" s="4">
        <v>149536</v>
      </c>
      <c r="E992" s="4">
        <v>0.24473900000000001</v>
      </c>
      <c r="F992" s="4">
        <v>0.24473900000000001</v>
      </c>
    </row>
    <row r="993" spans="2:11" x14ac:dyDescent="0.25">
      <c r="B993">
        <v>2002</v>
      </c>
      <c r="C993" s="4">
        <v>260497</v>
      </c>
      <c r="D993" s="4">
        <v>220839</v>
      </c>
      <c r="E993" s="4">
        <v>0.165157</v>
      </c>
      <c r="F993" s="4">
        <v>0.165157</v>
      </c>
    </row>
    <row r="994" spans="2:11" x14ac:dyDescent="0.25">
      <c r="B994">
        <v>2003</v>
      </c>
      <c r="C994" s="4">
        <v>205656</v>
      </c>
      <c r="D994" s="4">
        <v>176665</v>
      </c>
      <c r="E994" s="4">
        <v>0.151949</v>
      </c>
      <c r="F994" s="4">
        <v>0.151949</v>
      </c>
    </row>
    <row r="995" spans="2:11" x14ac:dyDescent="0.25">
      <c r="B995">
        <v>2004</v>
      </c>
      <c r="C995" s="4">
        <v>330800</v>
      </c>
      <c r="D995" s="4">
        <v>273829</v>
      </c>
      <c r="E995" s="4">
        <v>0.18900800000000001</v>
      </c>
      <c r="F995" s="4">
        <v>0.18900800000000001</v>
      </c>
    </row>
    <row r="996" spans="2:11" x14ac:dyDescent="0.25">
      <c r="B996">
        <v>2005</v>
      </c>
      <c r="C996" s="4">
        <v>1046660</v>
      </c>
      <c r="D996" s="4">
        <v>825015</v>
      </c>
      <c r="E996" s="4">
        <v>0.237955</v>
      </c>
      <c r="F996" s="4">
        <v>0.237955</v>
      </c>
    </row>
    <row r="997" spans="2:11" x14ac:dyDescent="0.25">
      <c r="B997">
        <v>2006</v>
      </c>
      <c r="C997" s="4">
        <v>818738</v>
      </c>
      <c r="D997" s="4">
        <v>553783</v>
      </c>
      <c r="E997" s="4">
        <v>0.39099099999999998</v>
      </c>
      <c r="F997" s="4">
        <v>0.39099099999999998</v>
      </c>
    </row>
    <row r="998" spans="2:11" x14ac:dyDescent="0.25">
      <c r="B998">
        <v>2007</v>
      </c>
      <c r="C998" s="4">
        <v>410145</v>
      </c>
      <c r="D998" s="4">
        <v>490429</v>
      </c>
      <c r="E998" s="4">
        <v>-0.17877000000000001</v>
      </c>
      <c r="F998" s="4">
        <v>-0.17877000000000001</v>
      </c>
    </row>
    <row r="999" spans="2:11" x14ac:dyDescent="0.25">
      <c r="B999">
        <v>2008</v>
      </c>
      <c r="C999" s="4">
        <v>541585</v>
      </c>
      <c r="D999" s="4">
        <v>520677</v>
      </c>
      <c r="E999" s="4">
        <v>3.9370000000000002E-2</v>
      </c>
      <c r="F999" s="4">
        <v>3.9370000000000002E-2</v>
      </c>
    </row>
    <row r="1000" spans="2:11" x14ac:dyDescent="0.25">
      <c r="B1000">
        <v>2009</v>
      </c>
      <c r="C1000" s="4">
        <v>288156</v>
      </c>
      <c r="D1000" s="4">
        <v>425743</v>
      </c>
      <c r="E1000" s="4">
        <v>-0.39033400000000001</v>
      </c>
      <c r="F1000" s="4">
        <v>-0.39033400000000001</v>
      </c>
    </row>
    <row r="1001" spans="2:11" x14ac:dyDescent="0.25">
      <c r="B1001">
        <v>2010</v>
      </c>
      <c r="C1001" s="4">
        <v>554818</v>
      </c>
      <c r="D1001" s="4">
        <v>377347</v>
      </c>
      <c r="E1001" s="4">
        <v>0.38547599999999999</v>
      </c>
      <c r="F1001" s="4">
        <v>0.38547599999999999</v>
      </c>
    </row>
    <row r="1002" spans="2:11" x14ac:dyDescent="0.25">
      <c r="B1002">
        <v>2011</v>
      </c>
      <c r="C1002" s="4">
        <v>304885</v>
      </c>
      <c r="D1002" s="4">
        <v>305199</v>
      </c>
      <c r="E1002" s="4">
        <v>-1.02921E-3</v>
      </c>
      <c r="F1002" s="4">
        <v>-1.02921E-3</v>
      </c>
    </row>
    <row r="1003" spans="2:11" x14ac:dyDescent="0.25">
      <c r="B1003">
        <v>2012</v>
      </c>
      <c r="C1003" s="4">
        <v>313742</v>
      </c>
      <c r="D1003" s="4">
        <v>233433</v>
      </c>
      <c r="E1003" s="4">
        <v>0.29567700000000002</v>
      </c>
      <c r="F1003" s="4">
        <v>0.29567700000000002</v>
      </c>
    </row>
    <row r="1004" spans="2:11" x14ac:dyDescent="0.25">
      <c r="B1004">
        <v>2013</v>
      </c>
      <c r="C1004" s="4">
        <v>166600</v>
      </c>
      <c r="D1004" s="4">
        <v>215294</v>
      </c>
      <c r="E1004" s="4">
        <v>-0.256407</v>
      </c>
      <c r="F1004" s="4">
        <v>-0.256407</v>
      </c>
    </row>
    <row r="1005" spans="2:11" x14ac:dyDescent="0.25">
      <c r="B1005">
        <v>2014</v>
      </c>
      <c r="C1005" s="4">
        <v>344981</v>
      </c>
      <c r="D1005" s="4">
        <v>395482</v>
      </c>
      <c r="E1005" s="4">
        <v>-0.13661499999999999</v>
      </c>
      <c r="F1005" s="4">
        <v>-0.13661499999999999</v>
      </c>
    </row>
    <row r="1006" spans="2:11" x14ac:dyDescent="0.25">
      <c r="B1006">
        <v>2015</v>
      </c>
      <c r="C1006" s="4">
        <v>260919</v>
      </c>
      <c r="D1006" s="4">
        <v>335552</v>
      </c>
      <c r="E1006" s="4">
        <v>-0.25156600000000001</v>
      </c>
      <c r="F1006" s="4">
        <v>-0.25156600000000001</v>
      </c>
    </row>
    <row r="1007" spans="2:11" x14ac:dyDescent="0.25">
      <c r="B1007">
        <v>2016</v>
      </c>
      <c r="C1007" s="4">
        <v>312350</v>
      </c>
      <c r="D1007" s="4">
        <v>292713</v>
      </c>
      <c r="E1007" s="4">
        <v>6.4933400000000002E-2</v>
      </c>
      <c r="F1007" s="4">
        <v>6.4933400000000002E-2</v>
      </c>
    </row>
    <row r="1008" spans="2:11" x14ac:dyDescent="0.25">
      <c r="B1008">
        <v>2017</v>
      </c>
      <c r="C1008" s="4">
        <v>262488</v>
      </c>
      <c r="D1008" s="4">
        <v>171729</v>
      </c>
      <c r="E1008" s="4">
        <v>0.424288</v>
      </c>
      <c r="F1008" s="4">
        <v>0.424288</v>
      </c>
      <c r="I1008" t="s">
        <v>201</v>
      </c>
      <c r="J1008">
        <f>MAX(E978:E1009)</f>
        <v>0.53314600000000001</v>
      </c>
      <c r="K1008">
        <f>MAX(F978:F1009)</f>
        <v>0.53314600000000001</v>
      </c>
    </row>
    <row r="1009" spans="2:11" x14ac:dyDescent="0.25">
      <c r="B1009">
        <v>2018</v>
      </c>
      <c r="C1009" s="4">
        <v>171664</v>
      </c>
      <c r="D1009" s="4">
        <v>138856</v>
      </c>
      <c r="E1009" s="4">
        <v>0.21210300000000001</v>
      </c>
      <c r="F1009" s="4">
        <v>0.21210300000000001</v>
      </c>
      <c r="I1009" t="s">
        <v>202</v>
      </c>
      <c r="J1009">
        <f>MIN(E978:E1009)</f>
        <v>-0.89552799999999999</v>
      </c>
      <c r="K1009">
        <f>MIN(F978:F1009)</f>
        <v>-0.89552799999999999</v>
      </c>
    </row>
    <row r="1011" spans="2:11" x14ac:dyDescent="0.25">
      <c r="B1011" t="s">
        <v>36</v>
      </c>
      <c r="C1011" t="s">
        <v>185</v>
      </c>
      <c r="D1011">
        <v>4</v>
      </c>
      <c r="E1011" t="s">
        <v>186</v>
      </c>
      <c r="F1011" t="s">
        <v>145</v>
      </c>
      <c r="G1011" t="s">
        <v>128</v>
      </c>
      <c r="H1011" t="s">
        <v>20</v>
      </c>
      <c r="I1011">
        <v>7</v>
      </c>
    </row>
    <row r="1012" spans="2:11" x14ac:dyDescent="0.25">
      <c r="B1012" t="s">
        <v>12</v>
      </c>
      <c r="C1012" t="s">
        <v>20</v>
      </c>
      <c r="D1012" s="5">
        <v>36892</v>
      </c>
      <c r="E1012" t="s">
        <v>183</v>
      </c>
      <c r="F1012" t="s">
        <v>20</v>
      </c>
      <c r="G1012" t="s">
        <v>184</v>
      </c>
    </row>
    <row r="1013" spans="2:11" x14ac:dyDescent="0.25">
      <c r="B1013" t="s">
        <v>57</v>
      </c>
      <c r="C1013" t="s">
        <v>20</v>
      </c>
      <c r="D1013" s="4">
        <v>1.4255</v>
      </c>
      <c r="E1013" t="s">
        <v>187</v>
      </c>
      <c r="F1013" t="s">
        <v>188</v>
      </c>
      <c r="G1013" t="s">
        <v>189</v>
      </c>
      <c r="H1013" t="s">
        <v>20</v>
      </c>
      <c r="I1013">
        <v>7.1496000000000004</v>
      </c>
    </row>
    <row r="1014" spans="2:11" x14ac:dyDescent="0.25">
      <c r="B1014" t="s">
        <v>190</v>
      </c>
      <c r="C1014" t="s">
        <v>17</v>
      </c>
      <c r="D1014" t="s">
        <v>20</v>
      </c>
      <c r="E1014" t="s">
        <v>191</v>
      </c>
      <c r="F1014" t="s">
        <v>44</v>
      </c>
      <c r="G1014" t="s">
        <v>192</v>
      </c>
    </row>
    <row r="1016" spans="2:11" x14ac:dyDescent="0.25">
      <c r="B1016" t="s">
        <v>32</v>
      </c>
      <c r="C1016" t="s">
        <v>193</v>
      </c>
      <c r="D1016" t="s">
        <v>50</v>
      </c>
      <c r="E1016" t="s">
        <v>17</v>
      </c>
      <c r="F1016" t="s">
        <v>190</v>
      </c>
      <c r="G1016" t="s">
        <v>194</v>
      </c>
    </row>
    <row r="1017" spans="2:11" x14ac:dyDescent="0.25">
      <c r="B1017" t="s">
        <v>166</v>
      </c>
    </row>
    <row r="1019" spans="2:11" x14ac:dyDescent="0.25">
      <c r="B1019">
        <v>1987</v>
      </c>
      <c r="C1019" t="s">
        <v>195</v>
      </c>
      <c r="D1019" s="4">
        <v>98553</v>
      </c>
      <c r="E1019" t="s">
        <v>195</v>
      </c>
      <c r="F1019" t="s">
        <v>195</v>
      </c>
    </row>
    <row r="1020" spans="2:11" x14ac:dyDescent="0.25">
      <c r="B1020">
        <v>1988</v>
      </c>
      <c r="C1020" s="4">
        <v>57103</v>
      </c>
      <c r="D1020" s="4">
        <v>81237.899999999994</v>
      </c>
      <c r="E1020" s="4">
        <v>-0.35252499999999998</v>
      </c>
      <c r="F1020" s="4">
        <v>-0.35252499999999998</v>
      </c>
    </row>
    <row r="1021" spans="2:11" x14ac:dyDescent="0.25">
      <c r="B1021">
        <v>1989</v>
      </c>
      <c r="C1021" s="4">
        <v>188456</v>
      </c>
      <c r="D1021" s="4">
        <v>183467</v>
      </c>
      <c r="E1021" s="4">
        <v>2.6828600000000001E-2</v>
      </c>
      <c r="F1021" s="4">
        <v>2.6828600000000001E-2</v>
      </c>
    </row>
    <row r="1022" spans="2:11" x14ac:dyDescent="0.25">
      <c r="B1022">
        <v>1990</v>
      </c>
      <c r="C1022" s="4">
        <v>592982</v>
      </c>
      <c r="D1022" s="4">
        <v>618215</v>
      </c>
      <c r="E1022" s="4">
        <v>-4.1671699999999999E-2</v>
      </c>
      <c r="F1022" s="4">
        <v>-4.1671699999999999E-2</v>
      </c>
    </row>
    <row r="1023" spans="2:11" x14ac:dyDescent="0.25">
      <c r="B1023">
        <v>1991</v>
      </c>
      <c r="C1023" s="4">
        <v>191054</v>
      </c>
      <c r="D1023" s="4">
        <v>254239</v>
      </c>
      <c r="E1023" s="4">
        <v>-0.28571800000000003</v>
      </c>
      <c r="F1023" s="4">
        <v>-0.28571800000000003</v>
      </c>
    </row>
    <row r="1024" spans="2:11" x14ac:dyDescent="0.25">
      <c r="B1024">
        <v>1992</v>
      </c>
      <c r="C1024" s="4">
        <v>89825</v>
      </c>
      <c r="D1024" s="4">
        <v>134014</v>
      </c>
      <c r="E1024" s="4">
        <v>-0.40007900000000002</v>
      </c>
      <c r="F1024" s="4">
        <v>-0.40007900000000002</v>
      </c>
    </row>
    <row r="1025" spans="2:6" x14ac:dyDescent="0.25">
      <c r="B1025">
        <v>1993</v>
      </c>
      <c r="C1025" s="4">
        <v>130781</v>
      </c>
      <c r="D1025" s="4">
        <v>156899</v>
      </c>
      <c r="E1025" s="4">
        <v>-0.18207899999999999</v>
      </c>
      <c r="F1025" s="4">
        <v>-0.18207899999999999</v>
      </c>
    </row>
    <row r="1026" spans="2:6" x14ac:dyDescent="0.25">
      <c r="B1026">
        <v>1994</v>
      </c>
      <c r="C1026" s="4">
        <v>66963</v>
      </c>
      <c r="D1026" s="4">
        <v>143030</v>
      </c>
      <c r="E1026" s="4">
        <v>-0.75891500000000001</v>
      </c>
      <c r="F1026" s="4">
        <v>-0.75891500000000001</v>
      </c>
    </row>
    <row r="1027" spans="2:6" x14ac:dyDescent="0.25">
      <c r="B1027">
        <v>1995</v>
      </c>
      <c r="C1027" t="s">
        <v>195</v>
      </c>
      <c r="D1027" s="4">
        <v>347007</v>
      </c>
      <c r="E1027" t="s">
        <v>195</v>
      </c>
      <c r="F1027" t="s">
        <v>195</v>
      </c>
    </row>
    <row r="1028" spans="2:6" x14ac:dyDescent="0.25">
      <c r="B1028">
        <v>1996</v>
      </c>
      <c r="C1028" s="4">
        <v>385027</v>
      </c>
      <c r="D1028" s="4">
        <v>372804</v>
      </c>
      <c r="E1028" s="4">
        <v>3.2260299999999999E-2</v>
      </c>
      <c r="F1028" s="4">
        <v>3.2260299999999999E-2</v>
      </c>
    </row>
    <row r="1029" spans="2:6" x14ac:dyDescent="0.25">
      <c r="B1029">
        <v>1997</v>
      </c>
      <c r="C1029" s="4">
        <v>269888</v>
      </c>
      <c r="D1029" s="4">
        <v>230969</v>
      </c>
      <c r="E1029" s="4">
        <v>0.155722</v>
      </c>
      <c r="F1029" s="4">
        <v>0.155722</v>
      </c>
    </row>
    <row r="1030" spans="2:6" x14ac:dyDescent="0.25">
      <c r="B1030">
        <v>1998</v>
      </c>
      <c r="C1030" s="4">
        <v>287046</v>
      </c>
      <c r="D1030" s="4">
        <v>219084</v>
      </c>
      <c r="E1030" s="4">
        <v>0.27018599999999998</v>
      </c>
      <c r="F1030" s="4">
        <v>0.27018599999999998</v>
      </c>
    </row>
    <row r="1031" spans="2:6" x14ac:dyDescent="0.25">
      <c r="B1031">
        <v>1999</v>
      </c>
      <c r="C1031" s="4">
        <v>51786</v>
      </c>
      <c r="D1031" s="4">
        <v>84171.9</v>
      </c>
      <c r="E1031" s="4">
        <v>-0.48574099999999998</v>
      </c>
      <c r="F1031" s="4">
        <v>-0.48574099999999998</v>
      </c>
    </row>
    <row r="1032" spans="2:6" x14ac:dyDescent="0.25">
      <c r="B1032">
        <v>2000</v>
      </c>
      <c r="C1032" s="4">
        <v>88214</v>
      </c>
      <c r="D1032" s="4">
        <v>74389.600000000006</v>
      </c>
      <c r="E1032" s="4">
        <v>0.17044999999999999</v>
      </c>
      <c r="F1032" s="4">
        <v>0.17044999999999999</v>
      </c>
    </row>
    <row r="1033" spans="2:6" x14ac:dyDescent="0.25">
      <c r="B1033">
        <v>2001</v>
      </c>
      <c r="C1033" s="4">
        <v>482418</v>
      </c>
      <c r="D1033" s="4">
        <v>228841</v>
      </c>
      <c r="E1033" s="4">
        <v>0.74578599999999995</v>
      </c>
      <c r="F1033" s="4">
        <v>0.74578599999999995</v>
      </c>
    </row>
    <row r="1034" spans="2:6" x14ac:dyDescent="0.25">
      <c r="B1034">
        <v>2002</v>
      </c>
      <c r="C1034" s="4">
        <v>161049</v>
      </c>
      <c r="D1034" s="4">
        <v>98808.1</v>
      </c>
      <c r="E1034" s="4">
        <v>0.48852899999999999</v>
      </c>
      <c r="F1034" s="4">
        <v>0.48852899999999999</v>
      </c>
    </row>
    <row r="1035" spans="2:6" x14ac:dyDescent="0.25">
      <c r="B1035">
        <v>2003</v>
      </c>
      <c r="C1035" s="4">
        <v>262362</v>
      </c>
      <c r="D1035" s="4">
        <v>133272</v>
      </c>
      <c r="E1035" s="4">
        <v>0.67733600000000005</v>
      </c>
      <c r="F1035" s="4">
        <v>0.67733600000000005</v>
      </c>
    </row>
    <row r="1036" spans="2:6" x14ac:dyDescent="0.25">
      <c r="B1036">
        <v>2004</v>
      </c>
      <c r="C1036" s="4">
        <v>109146</v>
      </c>
      <c r="D1036" s="4">
        <v>127330</v>
      </c>
      <c r="E1036" s="4">
        <v>-0.15409700000000001</v>
      </c>
      <c r="F1036" s="4">
        <v>-0.15409700000000001</v>
      </c>
    </row>
    <row r="1037" spans="2:6" x14ac:dyDescent="0.25">
      <c r="B1037">
        <v>2005</v>
      </c>
      <c r="C1037" s="4">
        <v>171326</v>
      </c>
      <c r="D1037" s="4">
        <v>201245</v>
      </c>
      <c r="E1037" s="4">
        <v>-0.16095300000000001</v>
      </c>
      <c r="F1037" s="4">
        <v>-0.16095300000000001</v>
      </c>
    </row>
    <row r="1038" spans="2:6" x14ac:dyDescent="0.25">
      <c r="B1038">
        <v>2006</v>
      </c>
      <c r="C1038" s="4">
        <v>1220900</v>
      </c>
      <c r="D1038" s="4">
        <v>590878</v>
      </c>
      <c r="E1038" s="4">
        <v>0.72573600000000005</v>
      </c>
      <c r="F1038" s="4">
        <v>0.72573600000000005</v>
      </c>
    </row>
    <row r="1039" spans="2:6" x14ac:dyDescent="0.25">
      <c r="B1039">
        <v>2007</v>
      </c>
      <c r="C1039" s="4">
        <v>424525</v>
      </c>
      <c r="D1039" s="4">
        <v>452345</v>
      </c>
      <c r="E1039" s="4">
        <v>-6.34744E-2</v>
      </c>
      <c r="F1039" s="4">
        <v>-6.34744E-2</v>
      </c>
    </row>
    <row r="1040" spans="2:6" x14ac:dyDescent="0.25">
      <c r="B1040">
        <v>2008</v>
      </c>
      <c r="C1040" s="4">
        <v>309443</v>
      </c>
      <c r="D1040" s="4">
        <v>372514</v>
      </c>
      <c r="E1040" s="4">
        <v>-0.1855</v>
      </c>
      <c r="F1040" s="4">
        <v>-0.1855</v>
      </c>
    </row>
    <row r="1041" spans="2:11" x14ac:dyDescent="0.25">
      <c r="B1041">
        <v>2009</v>
      </c>
      <c r="C1041" s="4">
        <v>457659</v>
      </c>
      <c r="D1041" s="4">
        <v>341329</v>
      </c>
      <c r="E1041" s="4">
        <v>0.29327599999999998</v>
      </c>
      <c r="F1041" s="4">
        <v>0.29327599999999998</v>
      </c>
    </row>
    <row r="1042" spans="2:11" x14ac:dyDescent="0.25">
      <c r="B1042">
        <v>2010</v>
      </c>
      <c r="C1042" s="4">
        <v>271445</v>
      </c>
      <c r="D1042" s="4">
        <v>330095</v>
      </c>
      <c r="E1042" s="4">
        <v>-0.19561999999999999</v>
      </c>
      <c r="F1042" s="4">
        <v>-0.19561999999999999</v>
      </c>
    </row>
    <row r="1043" spans="2:11" x14ac:dyDescent="0.25">
      <c r="B1043">
        <v>2011</v>
      </c>
      <c r="C1043" s="4">
        <v>296254</v>
      </c>
      <c r="D1043" s="4">
        <v>270665</v>
      </c>
      <c r="E1043" s="4">
        <v>9.03365E-2</v>
      </c>
      <c r="F1043" s="4">
        <v>9.03365E-2</v>
      </c>
    </row>
    <row r="1044" spans="2:11" x14ac:dyDescent="0.25">
      <c r="B1044">
        <v>2012</v>
      </c>
      <c r="C1044" s="4">
        <v>272140</v>
      </c>
      <c r="D1044" s="4">
        <v>216976</v>
      </c>
      <c r="E1044" s="4">
        <v>0.22652900000000001</v>
      </c>
      <c r="F1044" s="4">
        <v>0.22652900000000001</v>
      </c>
    </row>
    <row r="1045" spans="2:11" x14ac:dyDescent="0.25">
      <c r="B1045">
        <v>2013</v>
      </c>
      <c r="C1045" s="4">
        <v>127000</v>
      </c>
      <c r="D1045" s="4">
        <v>160006</v>
      </c>
      <c r="E1045" s="4">
        <v>-0.23102600000000001</v>
      </c>
      <c r="F1045" s="4">
        <v>-0.23102600000000001</v>
      </c>
    </row>
    <row r="1046" spans="2:11" x14ac:dyDescent="0.25">
      <c r="B1046">
        <v>2014</v>
      </c>
      <c r="C1046" s="4">
        <v>151631</v>
      </c>
      <c r="D1046" s="4">
        <v>177930</v>
      </c>
      <c r="E1046" s="4">
        <v>-0.159938</v>
      </c>
      <c r="F1046" s="4">
        <v>-0.159938</v>
      </c>
    </row>
    <row r="1047" spans="2:11" x14ac:dyDescent="0.25">
      <c r="B1047">
        <v>2015</v>
      </c>
      <c r="C1047" s="4">
        <v>259079</v>
      </c>
      <c r="D1047" s="4">
        <v>275046</v>
      </c>
      <c r="E1047" s="4">
        <v>-5.9806600000000001E-2</v>
      </c>
      <c r="F1047" s="4">
        <v>-5.9806600000000001E-2</v>
      </c>
    </row>
    <row r="1048" spans="2:11" x14ac:dyDescent="0.25">
      <c r="B1048">
        <v>2016</v>
      </c>
      <c r="C1048" s="4">
        <v>225836</v>
      </c>
      <c r="D1048" s="4">
        <v>254861</v>
      </c>
      <c r="E1048" s="4">
        <v>-0.120908</v>
      </c>
      <c r="F1048" s="4">
        <v>-0.120908</v>
      </c>
    </row>
    <row r="1049" spans="2:11" x14ac:dyDescent="0.25">
      <c r="B1049">
        <v>2017</v>
      </c>
      <c r="C1049" s="4">
        <v>136801</v>
      </c>
      <c r="D1049" s="4">
        <v>216916</v>
      </c>
      <c r="E1049" s="4">
        <v>-0.460984</v>
      </c>
      <c r="F1049" s="4">
        <v>-0.460984</v>
      </c>
      <c r="I1049" t="s">
        <v>201</v>
      </c>
      <c r="J1049">
        <f>MAX(E1019:E1050)</f>
        <v>0.74578599999999995</v>
      </c>
      <c r="K1049">
        <f>MAX(F1019:F1050)</f>
        <v>0.74578599999999995</v>
      </c>
    </row>
    <row r="1050" spans="2:11" x14ac:dyDescent="0.25">
      <c r="B1050">
        <v>2018</v>
      </c>
      <c r="C1050" s="4">
        <v>201944</v>
      </c>
      <c r="D1050" s="4">
        <v>135902</v>
      </c>
      <c r="E1050" s="4">
        <v>0.39605899999999999</v>
      </c>
      <c r="F1050" s="4">
        <v>0.39605899999999999</v>
      </c>
      <c r="I1050" t="s">
        <v>202</v>
      </c>
      <c r="J1050">
        <f>MIN(E1019:E1050)</f>
        <v>-0.75891500000000001</v>
      </c>
      <c r="K1050">
        <f>MIN(F1019:F1050)</f>
        <v>-0.75891500000000001</v>
      </c>
    </row>
    <row r="1052" spans="2:11" x14ac:dyDescent="0.25">
      <c r="B1052" t="s">
        <v>36</v>
      </c>
      <c r="C1052" t="s">
        <v>185</v>
      </c>
      <c r="D1052">
        <v>5</v>
      </c>
      <c r="E1052" t="s">
        <v>186</v>
      </c>
      <c r="F1052" t="s">
        <v>145</v>
      </c>
      <c r="G1052" t="s">
        <v>128</v>
      </c>
      <c r="H1052" t="s">
        <v>20</v>
      </c>
      <c r="I1052">
        <v>8</v>
      </c>
    </row>
    <row r="1053" spans="2:11" x14ac:dyDescent="0.25">
      <c r="B1053" t="s">
        <v>12</v>
      </c>
      <c r="C1053" t="s">
        <v>20</v>
      </c>
      <c r="D1053" s="5">
        <v>36892</v>
      </c>
      <c r="E1053" t="s">
        <v>183</v>
      </c>
      <c r="F1053" t="s">
        <v>20</v>
      </c>
      <c r="G1053" t="s">
        <v>184</v>
      </c>
    </row>
    <row r="1054" spans="2:11" x14ac:dyDescent="0.25">
      <c r="B1054" t="s">
        <v>57</v>
      </c>
      <c r="C1054" t="s">
        <v>20</v>
      </c>
      <c r="D1054" s="4">
        <v>1.59663</v>
      </c>
      <c r="E1054" t="s">
        <v>187</v>
      </c>
      <c r="F1054" t="s">
        <v>188</v>
      </c>
      <c r="G1054" t="s">
        <v>189</v>
      </c>
      <c r="H1054" t="s">
        <v>20</v>
      </c>
      <c r="I1054">
        <v>9.9359000000000002</v>
      </c>
    </row>
    <row r="1055" spans="2:11" x14ac:dyDescent="0.25">
      <c r="B1055" t="s">
        <v>190</v>
      </c>
      <c r="C1055" t="s">
        <v>17</v>
      </c>
      <c r="D1055" t="s">
        <v>20</v>
      </c>
      <c r="E1055" t="s">
        <v>191</v>
      </c>
      <c r="F1055" t="s">
        <v>44</v>
      </c>
      <c r="G1055" t="s">
        <v>192</v>
      </c>
    </row>
    <row r="1057" spans="2:7" x14ac:dyDescent="0.25">
      <c r="B1057" t="s">
        <v>32</v>
      </c>
      <c r="C1057" t="s">
        <v>193</v>
      </c>
      <c r="D1057" t="s">
        <v>50</v>
      </c>
      <c r="E1057" t="s">
        <v>17</v>
      </c>
      <c r="F1057" t="s">
        <v>190</v>
      </c>
      <c r="G1057" t="s">
        <v>194</v>
      </c>
    </row>
    <row r="1058" spans="2:7" x14ac:dyDescent="0.25">
      <c r="B1058" t="s">
        <v>166</v>
      </c>
    </row>
    <row r="1060" spans="2:7" x14ac:dyDescent="0.25">
      <c r="B1060">
        <v>1987</v>
      </c>
      <c r="C1060" t="s">
        <v>195</v>
      </c>
      <c r="D1060" s="4">
        <v>171578</v>
      </c>
      <c r="E1060" t="s">
        <v>195</v>
      </c>
      <c r="F1060" t="s">
        <v>195</v>
      </c>
    </row>
    <row r="1061" spans="2:7" x14ac:dyDescent="0.25">
      <c r="B1061">
        <v>1988</v>
      </c>
      <c r="C1061" s="4">
        <v>32532</v>
      </c>
      <c r="D1061" s="4">
        <v>69983.899999999994</v>
      </c>
      <c r="E1061" s="4">
        <v>-0.76604099999999997</v>
      </c>
      <c r="F1061" s="4">
        <v>-0.76604099999999997</v>
      </c>
    </row>
    <row r="1062" spans="2:7" x14ac:dyDescent="0.25">
      <c r="B1062">
        <v>1989</v>
      </c>
      <c r="C1062" s="4">
        <v>46448</v>
      </c>
      <c r="D1062" s="4">
        <v>47640.6</v>
      </c>
      <c r="E1062" s="4">
        <v>-2.5350899999999999E-2</v>
      </c>
      <c r="F1062" s="4">
        <v>-2.5350899999999999E-2</v>
      </c>
    </row>
    <row r="1063" spans="2:7" x14ac:dyDescent="0.25">
      <c r="B1063">
        <v>1990</v>
      </c>
      <c r="C1063" s="4">
        <v>179665</v>
      </c>
      <c r="D1063" s="4">
        <v>120719</v>
      </c>
      <c r="E1063" s="4">
        <v>0.39762799999999998</v>
      </c>
      <c r="F1063" s="4">
        <v>0.39762799999999998</v>
      </c>
    </row>
    <row r="1064" spans="2:7" x14ac:dyDescent="0.25">
      <c r="B1064">
        <v>1991</v>
      </c>
      <c r="C1064" s="4">
        <v>514403</v>
      </c>
      <c r="D1064" s="4">
        <v>388793</v>
      </c>
      <c r="E1064" s="4">
        <v>0.27995900000000001</v>
      </c>
      <c r="F1064" s="4">
        <v>0.27995900000000001</v>
      </c>
    </row>
    <row r="1065" spans="2:7" x14ac:dyDescent="0.25">
      <c r="B1065">
        <v>1992</v>
      </c>
      <c r="C1065" s="4">
        <v>138333</v>
      </c>
      <c r="D1065" s="4">
        <v>174091</v>
      </c>
      <c r="E1065" s="4">
        <v>-0.22991600000000001</v>
      </c>
      <c r="F1065" s="4">
        <v>-0.22991600000000001</v>
      </c>
    </row>
    <row r="1066" spans="2:7" x14ac:dyDescent="0.25">
      <c r="B1066">
        <v>1993</v>
      </c>
      <c r="C1066" s="4">
        <v>54156</v>
      </c>
      <c r="D1066" s="4">
        <v>93561.5</v>
      </c>
      <c r="E1066" s="4">
        <v>-0.54674999999999996</v>
      </c>
      <c r="F1066" s="4">
        <v>-0.54674999999999996</v>
      </c>
    </row>
    <row r="1067" spans="2:7" x14ac:dyDescent="0.25">
      <c r="B1067">
        <v>1994</v>
      </c>
      <c r="C1067" s="4">
        <v>58295</v>
      </c>
      <c r="D1067" s="4">
        <v>115768</v>
      </c>
      <c r="E1067" s="4">
        <v>-0.68607399999999996</v>
      </c>
      <c r="F1067" s="4">
        <v>-0.68607399999999996</v>
      </c>
    </row>
    <row r="1068" spans="2:7" x14ac:dyDescent="0.25">
      <c r="B1068">
        <v>1995</v>
      </c>
      <c r="C1068" t="s">
        <v>195</v>
      </c>
      <c r="D1068" s="4">
        <v>107229</v>
      </c>
      <c r="E1068" t="s">
        <v>195</v>
      </c>
      <c r="F1068" t="s">
        <v>195</v>
      </c>
    </row>
    <row r="1069" spans="2:7" x14ac:dyDescent="0.25">
      <c r="B1069">
        <v>1996</v>
      </c>
      <c r="C1069" s="4">
        <v>176906</v>
      </c>
      <c r="D1069" s="4">
        <v>235504</v>
      </c>
      <c r="E1069" s="4">
        <v>-0.286111</v>
      </c>
      <c r="F1069" s="4">
        <v>-0.286111</v>
      </c>
    </row>
    <row r="1070" spans="2:7" x14ac:dyDescent="0.25">
      <c r="B1070">
        <v>1997</v>
      </c>
      <c r="C1070" s="4">
        <v>325664</v>
      </c>
      <c r="D1070" s="4">
        <v>249740</v>
      </c>
      <c r="E1070" s="4">
        <v>0.26544600000000002</v>
      </c>
      <c r="F1070" s="4">
        <v>0.26544600000000002</v>
      </c>
    </row>
    <row r="1071" spans="2:7" x14ac:dyDescent="0.25">
      <c r="B1071">
        <v>1998</v>
      </c>
      <c r="C1071" s="4">
        <v>155998</v>
      </c>
      <c r="D1071" s="4">
        <v>183015</v>
      </c>
      <c r="E1071" s="4">
        <v>-0.15972700000000001</v>
      </c>
      <c r="F1071" s="4">
        <v>-0.15972700000000001</v>
      </c>
    </row>
    <row r="1072" spans="2:7" x14ac:dyDescent="0.25">
      <c r="B1072">
        <v>1999</v>
      </c>
      <c r="C1072" s="4">
        <v>135246</v>
      </c>
      <c r="D1072" s="4">
        <v>160114</v>
      </c>
      <c r="E1072" s="4">
        <v>-0.168793</v>
      </c>
      <c r="F1072" s="4">
        <v>-0.168793</v>
      </c>
    </row>
    <row r="1073" spans="2:6" x14ac:dyDescent="0.25">
      <c r="B1073">
        <v>2000</v>
      </c>
      <c r="C1073" s="4">
        <v>43353</v>
      </c>
      <c r="D1073" s="4">
        <v>64848.1</v>
      </c>
      <c r="E1073" s="4">
        <v>-0.40267199999999997</v>
      </c>
      <c r="F1073" s="4">
        <v>-0.40267199999999997</v>
      </c>
    </row>
    <row r="1074" spans="2:6" x14ac:dyDescent="0.25">
      <c r="B1074">
        <v>2001</v>
      </c>
      <c r="C1074" s="4">
        <v>34377</v>
      </c>
      <c r="D1074" s="4">
        <v>57901.3</v>
      </c>
      <c r="E1074" s="4">
        <v>-0.52135200000000004</v>
      </c>
      <c r="F1074" s="4">
        <v>-0.52135200000000004</v>
      </c>
    </row>
    <row r="1075" spans="2:6" x14ac:dyDescent="0.25">
      <c r="B1075">
        <v>2002</v>
      </c>
      <c r="C1075" s="4">
        <v>345852</v>
      </c>
      <c r="D1075" s="4">
        <v>149498</v>
      </c>
      <c r="E1075" s="4">
        <v>0.83872599999999997</v>
      </c>
      <c r="F1075" s="4">
        <v>0.83872599999999997</v>
      </c>
    </row>
    <row r="1076" spans="2:6" x14ac:dyDescent="0.25">
      <c r="B1076">
        <v>2003</v>
      </c>
      <c r="C1076" s="4">
        <v>153037</v>
      </c>
      <c r="D1076" s="4">
        <v>68040.7</v>
      </c>
      <c r="E1076" s="4">
        <v>0.81057400000000002</v>
      </c>
      <c r="F1076" s="4">
        <v>0.81057400000000002</v>
      </c>
    </row>
    <row r="1077" spans="2:6" x14ac:dyDescent="0.25">
      <c r="B1077">
        <v>2004</v>
      </c>
      <c r="C1077" s="4">
        <v>100785</v>
      </c>
      <c r="D1077" s="4">
        <v>96323.1</v>
      </c>
      <c r="E1077" s="4">
        <v>4.5281399999999999E-2</v>
      </c>
      <c r="F1077" s="4">
        <v>4.5281399999999999E-2</v>
      </c>
    </row>
    <row r="1078" spans="2:6" x14ac:dyDescent="0.25">
      <c r="B1078">
        <v>2005</v>
      </c>
      <c r="C1078" s="4">
        <v>62429</v>
      </c>
      <c r="D1078" s="4">
        <v>108236</v>
      </c>
      <c r="E1078" s="4">
        <v>-0.55028200000000005</v>
      </c>
      <c r="F1078" s="4">
        <v>-0.55028200000000005</v>
      </c>
    </row>
    <row r="1079" spans="2:6" x14ac:dyDescent="0.25">
      <c r="B1079">
        <v>2006</v>
      </c>
      <c r="C1079" s="4">
        <v>281448</v>
      </c>
      <c r="D1079" s="4">
        <v>162187</v>
      </c>
      <c r="E1079" s="4">
        <v>0.55119899999999999</v>
      </c>
      <c r="F1079" s="4">
        <v>0.55119899999999999</v>
      </c>
    </row>
    <row r="1080" spans="2:6" x14ac:dyDescent="0.25">
      <c r="B1080">
        <v>2007</v>
      </c>
      <c r="C1080" s="4">
        <v>693423</v>
      </c>
      <c r="D1080" s="4">
        <v>512048</v>
      </c>
      <c r="E1080" s="4">
        <v>0.30322199999999999</v>
      </c>
      <c r="F1080" s="4">
        <v>0.30322199999999999</v>
      </c>
    </row>
    <row r="1081" spans="2:6" x14ac:dyDescent="0.25">
      <c r="B1081">
        <v>2008</v>
      </c>
      <c r="C1081" s="4">
        <v>402889</v>
      </c>
      <c r="D1081" s="4">
        <v>322809</v>
      </c>
      <c r="E1081" s="4">
        <v>0.22160099999999999</v>
      </c>
      <c r="F1081" s="4">
        <v>0.22160099999999999</v>
      </c>
    </row>
    <row r="1082" spans="2:6" x14ac:dyDescent="0.25">
      <c r="B1082">
        <v>2009</v>
      </c>
      <c r="C1082" s="4">
        <v>266975</v>
      </c>
      <c r="D1082" s="4">
        <v>287170</v>
      </c>
      <c r="E1082" s="4">
        <v>-7.2918800000000006E-2</v>
      </c>
      <c r="F1082" s="4">
        <v>-7.2918800000000006E-2</v>
      </c>
    </row>
    <row r="1083" spans="2:6" x14ac:dyDescent="0.25">
      <c r="B1083">
        <v>2010</v>
      </c>
      <c r="C1083" s="4">
        <v>327275</v>
      </c>
      <c r="D1083" s="4">
        <v>275307</v>
      </c>
      <c r="E1083" s="4">
        <v>0.17291599999999999</v>
      </c>
      <c r="F1083" s="4">
        <v>0.17291599999999999</v>
      </c>
    </row>
    <row r="1084" spans="2:6" x14ac:dyDescent="0.25">
      <c r="B1084">
        <v>2011</v>
      </c>
      <c r="C1084" s="4">
        <v>138686</v>
      </c>
      <c r="D1084" s="4">
        <v>267708</v>
      </c>
      <c r="E1084" s="4">
        <v>-0.65768300000000002</v>
      </c>
      <c r="F1084" s="4">
        <v>-0.65768300000000002</v>
      </c>
    </row>
    <row r="1085" spans="2:6" x14ac:dyDescent="0.25">
      <c r="B1085">
        <v>2012</v>
      </c>
      <c r="C1085" s="4">
        <v>239320</v>
      </c>
      <c r="D1085" s="4">
        <v>206857</v>
      </c>
      <c r="E1085" s="4">
        <v>0.14577399999999999</v>
      </c>
      <c r="F1085" s="4">
        <v>0.14577399999999999</v>
      </c>
    </row>
    <row r="1086" spans="2:6" x14ac:dyDescent="0.25">
      <c r="B1086">
        <v>2013</v>
      </c>
      <c r="C1086" s="4">
        <v>142000</v>
      </c>
      <c r="D1086" s="4">
        <v>142413</v>
      </c>
      <c r="E1086" s="4">
        <v>-2.9027699999999998E-3</v>
      </c>
      <c r="F1086" s="4">
        <v>-2.9027699999999998E-3</v>
      </c>
    </row>
    <row r="1087" spans="2:6" x14ac:dyDescent="0.25">
      <c r="B1087">
        <v>2014</v>
      </c>
      <c r="C1087" s="4">
        <v>132767</v>
      </c>
      <c r="D1087" s="4">
        <v>134044</v>
      </c>
      <c r="E1087" s="4">
        <v>-9.5725399999999992E-3</v>
      </c>
      <c r="F1087" s="4">
        <v>-9.5725399999999992E-3</v>
      </c>
    </row>
    <row r="1088" spans="2:6" x14ac:dyDescent="0.25">
      <c r="B1088">
        <v>2015</v>
      </c>
      <c r="C1088" s="4">
        <v>187905</v>
      </c>
      <c r="D1088" s="4">
        <v>128260</v>
      </c>
      <c r="E1088" s="4">
        <v>0.38187700000000002</v>
      </c>
      <c r="F1088" s="4">
        <v>0.38187700000000002</v>
      </c>
    </row>
    <row r="1089" spans="2:11" x14ac:dyDescent="0.25">
      <c r="B1089">
        <v>2016</v>
      </c>
      <c r="C1089" s="4">
        <v>215207</v>
      </c>
      <c r="D1089" s="4">
        <v>213592</v>
      </c>
      <c r="E1089" s="4">
        <v>7.5329100000000003E-3</v>
      </c>
      <c r="F1089" s="4">
        <v>7.5329100000000003E-3</v>
      </c>
    </row>
    <row r="1090" spans="2:11" x14ac:dyDescent="0.25">
      <c r="B1090">
        <v>2017</v>
      </c>
      <c r="C1090" s="4">
        <v>241382</v>
      </c>
      <c r="D1090" s="4">
        <v>219143</v>
      </c>
      <c r="E1090" s="4">
        <v>9.6654199999999996E-2</v>
      </c>
      <c r="F1090" s="4">
        <v>9.6654199999999996E-2</v>
      </c>
      <c r="I1090" t="s">
        <v>201</v>
      </c>
      <c r="J1090">
        <f>MAX(E1060:E1091)</f>
        <v>0.83872599999999997</v>
      </c>
      <c r="K1090">
        <f>MAX(F1060:F1091)</f>
        <v>0.83872599999999997</v>
      </c>
    </row>
    <row r="1091" spans="2:11" x14ac:dyDescent="0.25">
      <c r="B1091">
        <v>2018</v>
      </c>
      <c r="C1091" s="4">
        <v>319933</v>
      </c>
      <c r="D1091" s="4">
        <v>181337</v>
      </c>
      <c r="E1091" s="4">
        <v>0.56775500000000001</v>
      </c>
      <c r="F1091" s="4">
        <v>0.56775500000000001</v>
      </c>
      <c r="I1091" t="s">
        <v>202</v>
      </c>
      <c r="J1091">
        <f>MIN(E1060:E1091)</f>
        <v>-0.76604099999999997</v>
      </c>
      <c r="K1091">
        <f>MIN(F1060:F1091)</f>
        <v>-0.76604099999999997</v>
      </c>
    </row>
    <row r="1093" spans="2:11" x14ac:dyDescent="0.25">
      <c r="B1093" t="s">
        <v>36</v>
      </c>
      <c r="C1093" t="s">
        <v>185</v>
      </c>
      <c r="D1093">
        <v>6</v>
      </c>
      <c r="E1093" t="s">
        <v>186</v>
      </c>
      <c r="F1093" t="s">
        <v>145</v>
      </c>
      <c r="G1093" t="s">
        <v>128</v>
      </c>
      <c r="H1093" t="s">
        <v>20</v>
      </c>
      <c r="I1093">
        <v>9</v>
      </c>
    </row>
    <row r="1094" spans="2:11" x14ac:dyDescent="0.25">
      <c r="B1094" t="s">
        <v>12</v>
      </c>
      <c r="C1094" t="s">
        <v>20</v>
      </c>
      <c r="D1094" s="5">
        <v>36892</v>
      </c>
      <c r="E1094" t="s">
        <v>183</v>
      </c>
      <c r="F1094" t="s">
        <v>20</v>
      </c>
      <c r="G1094" t="s">
        <v>184</v>
      </c>
    </row>
    <row r="1095" spans="2:11" x14ac:dyDescent="0.25">
      <c r="B1095" t="s">
        <v>57</v>
      </c>
      <c r="C1095" t="s">
        <v>20</v>
      </c>
      <c r="D1095" s="4">
        <v>1.7016199999999999</v>
      </c>
      <c r="E1095" t="s">
        <v>187</v>
      </c>
      <c r="F1095" t="s">
        <v>188</v>
      </c>
      <c r="G1095" t="s">
        <v>189</v>
      </c>
      <c r="H1095" t="s">
        <v>20</v>
      </c>
      <c r="I1095">
        <v>13.2332</v>
      </c>
    </row>
    <row r="1096" spans="2:11" x14ac:dyDescent="0.25">
      <c r="B1096" t="s">
        <v>190</v>
      </c>
      <c r="C1096" t="s">
        <v>17</v>
      </c>
      <c r="D1096" t="s">
        <v>20</v>
      </c>
      <c r="E1096" t="s">
        <v>191</v>
      </c>
      <c r="F1096" t="s">
        <v>44</v>
      </c>
      <c r="G1096" t="s">
        <v>192</v>
      </c>
    </row>
    <row r="1098" spans="2:11" x14ac:dyDescent="0.25">
      <c r="B1098" t="s">
        <v>32</v>
      </c>
      <c r="C1098" t="s">
        <v>193</v>
      </c>
      <c r="D1098" t="s">
        <v>50</v>
      </c>
      <c r="E1098" t="s">
        <v>17</v>
      </c>
      <c r="F1098" t="s">
        <v>190</v>
      </c>
      <c r="G1098" t="s">
        <v>194</v>
      </c>
    </row>
    <row r="1099" spans="2:11" x14ac:dyDescent="0.25">
      <c r="B1099" t="s">
        <v>166</v>
      </c>
    </row>
    <row r="1101" spans="2:11" x14ac:dyDescent="0.25">
      <c r="B1101">
        <v>1987</v>
      </c>
      <c r="C1101" t="s">
        <v>195</v>
      </c>
      <c r="D1101" s="4">
        <v>72545.100000000006</v>
      </c>
      <c r="E1101" t="s">
        <v>195</v>
      </c>
      <c r="F1101" t="s">
        <v>195</v>
      </c>
    </row>
    <row r="1102" spans="2:11" x14ac:dyDescent="0.25">
      <c r="B1102">
        <v>1988</v>
      </c>
      <c r="C1102" s="4">
        <v>70426</v>
      </c>
      <c r="D1102" s="4">
        <v>91013.4</v>
      </c>
      <c r="E1102" s="4">
        <v>-0.25644400000000001</v>
      </c>
      <c r="F1102" s="4">
        <v>-0.25644400000000001</v>
      </c>
    </row>
    <row r="1103" spans="2:11" x14ac:dyDescent="0.25">
      <c r="B1103">
        <v>1989</v>
      </c>
      <c r="C1103" s="4">
        <v>25798</v>
      </c>
      <c r="D1103" s="4">
        <v>35092.300000000003</v>
      </c>
      <c r="E1103" s="4">
        <v>-3.07684E-3</v>
      </c>
      <c r="F1103" s="4">
        <v>-0.30768400000000001</v>
      </c>
    </row>
    <row r="1104" spans="2:11" x14ac:dyDescent="0.25">
      <c r="B1104">
        <v>1990</v>
      </c>
      <c r="C1104" s="4">
        <v>22182</v>
      </c>
      <c r="D1104" s="4">
        <v>32846.6</v>
      </c>
      <c r="E1104" s="4">
        <v>-0.39256799999999997</v>
      </c>
      <c r="F1104" s="4">
        <v>-0.39256799999999997</v>
      </c>
    </row>
    <row r="1105" spans="2:6" x14ac:dyDescent="0.25">
      <c r="B1105">
        <v>1991</v>
      </c>
      <c r="C1105" s="4">
        <v>79353</v>
      </c>
      <c r="D1105" s="4">
        <v>67692.800000000003</v>
      </c>
      <c r="E1105" s="4">
        <v>0.15892700000000001</v>
      </c>
      <c r="F1105" s="4">
        <v>0.15892700000000001</v>
      </c>
    </row>
    <row r="1106" spans="2:6" x14ac:dyDescent="0.25">
      <c r="B1106">
        <v>1992</v>
      </c>
      <c r="C1106" s="4">
        <v>256921</v>
      </c>
      <c r="D1106" s="4">
        <v>197678</v>
      </c>
      <c r="E1106" s="4">
        <v>0.262131</v>
      </c>
      <c r="F1106" s="4">
        <v>0.262131</v>
      </c>
    </row>
    <row r="1107" spans="2:6" x14ac:dyDescent="0.25">
      <c r="B1107">
        <v>1993</v>
      </c>
      <c r="C1107" s="4">
        <v>96330</v>
      </c>
      <c r="D1107" s="4">
        <v>105957</v>
      </c>
      <c r="E1107" s="4">
        <v>-9.5253699999999997E-2</v>
      </c>
      <c r="F1107" s="4">
        <v>-9.5253699999999997E-2</v>
      </c>
    </row>
    <row r="1108" spans="2:6" x14ac:dyDescent="0.25">
      <c r="B1108">
        <v>1994</v>
      </c>
      <c r="C1108" s="4">
        <v>106172</v>
      </c>
      <c r="D1108" s="4">
        <v>68733.3</v>
      </c>
      <c r="E1108" s="4">
        <v>0.43482599999999999</v>
      </c>
      <c r="F1108" s="4">
        <v>0.43482599999999999</v>
      </c>
    </row>
    <row r="1109" spans="2:6" x14ac:dyDescent="0.25">
      <c r="B1109">
        <v>1995</v>
      </c>
      <c r="C1109" t="s">
        <v>195</v>
      </c>
      <c r="D1109" s="4">
        <v>78884.5</v>
      </c>
      <c r="E1109" t="s">
        <v>195</v>
      </c>
      <c r="F1109" t="s">
        <v>195</v>
      </c>
    </row>
    <row r="1110" spans="2:6" x14ac:dyDescent="0.25">
      <c r="B1110">
        <v>1996</v>
      </c>
      <c r="C1110" s="4">
        <v>98150</v>
      </c>
      <c r="D1110" s="4">
        <v>68959.899999999994</v>
      </c>
      <c r="E1110" s="4">
        <v>0.35297200000000001</v>
      </c>
      <c r="F1110" s="4">
        <v>0.35297200000000001</v>
      </c>
    </row>
    <row r="1111" spans="2:6" x14ac:dyDescent="0.25">
      <c r="B1111">
        <v>1997</v>
      </c>
      <c r="C1111" s="4">
        <v>217421</v>
      </c>
      <c r="D1111" s="4">
        <v>163107</v>
      </c>
      <c r="E1111" s="4">
        <v>0.28743200000000002</v>
      </c>
      <c r="F1111" s="4">
        <v>0.28743200000000002</v>
      </c>
    </row>
    <row r="1112" spans="2:6" x14ac:dyDescent="0.25">
      <c r="B1112">
        <v>1998</v>
      </c>
      <c r="C1112" s="4">
        <v>203382</v>
      </c>
      <c r="D1112" s="4">
        <v>190738</v>
      </c>
      <c r="E1112" s="4">
        <v>6.4186900000000005E-2</v>
      </c>
      <c r="F1112" s="4">
        <v>6.4186900000000005E-2</v>
      </c>
    </row>
    <row r="1113" spans="2:6" x14ac:dyDescent="0.25">
      <c r="B1113">
        <v>1999</v>
      </c>
      <c r="C1113" s="4">
        <v>70514</v>
      </c>
      <c r="D1113" s="4">
        <v>134606</v>
      </c>
      <c r="E1113" s="4">
        <v>-0.64654199999999995</v>
      </c>
      <c r="F1113" s="4">
        <v>-0.64654199999999995</v>
      </c>
    </row>
    <row r="1114" spans="2:6" x14ac:dyDescent="0.25">
      <c r="B1114">
        <v>2000</v>
      </c>
      <c r="C1114" s="4">
        <v>165716</v>
      </c>
      <c r="D1114" s="4">
        <v>103660</v>
      </c>
      <c r="E1114" s="4">
        <v>0.46916400000000003</v>
      </c>
      <c r="F1114" s="4">
        <v>0.46916400000000003</v>
      </c>
    </row>
    <row r="1115" spans="2:6" x14ac:dyDescent="0.25">
      <c r="B1115">
        <v>2001</v>
      </c>
      <c r="C1115" s="4">
        <v>15727</v>
      </c>
      <c r="D1115" s="4">
        <v>49142.8</v>
      </c>
      <c r="E1115" s="4">
        <v>-1.1393500000000001</v>
      </c>
      <c r="F1115" s="4">
        <v>-1.1393500000000001</v>
      </c>
    </row>
    <row r="1116" spans="2:6" x14ac:dyDescent="0.25">
      <c r="B1116">
        <v>2002</v>
      </c>
      <c r="C1116" s="4">
        <v>62451</v>
      </c>
      <c r="D1116" s="4">
        <v>39099.5</v>
      </c>
      <c r="E1116" s="4">
        <v>0.46827200000000002</v>
      </c>
      <c r="F1116" s="4">
        <v>0.46827200000000002</v>
      </c>
    </row>
    <row r="1117" spans="2:6" x14ac:dyDescent="0.25">
      <c r="B1117">
        <v>2003</v>
      </c>
      <c r="C1117" s="4">
        <v>276199</v>
      </c>
      <c r="D1117" s="4">
        <v>76248.5</v>
      </c>
      <c r="E1117" s="4">
        <v>1.28712</v>
      </c>
      <c r="F1117" s="4">
        <v>1.28712</v>
      </c>
    </row>
    <row r="1118" spans="2:6" x14ac:dyDescent="0.25">
      <c r="B1118">
        <v>2004</v>
      </c>
      <c r="C1118" s="4">
        <v>38693</v>
      </c>
      <c r="D1118" s="4">
        <v>42715.8</v>
      </c>
      <c r="E1118" s="4">
        <v>-9.89096E-2</v>
      </c>
      <c r="F1118" s="4">
        <v>-9.89096E-2</v>
      </c>
    </row>
    <row r="1119" spans="2:6" x14ac:dyDescent="0.25">
      <c r="B1119">
        <v>2005</v>
      </c>
      <c r="C1119" s="4">
        <v>44313</v>
      </c>
      <c r="D1119" s="4">
        <v>77795</v>
      </c>
      <c r="E1119" s="4">
        <v>-0.56279900000000005</v>
      </c>
      <c r="F1119" s="4">
        <v>-0.56279900000000005</v>
      </c>
    </row>
    <row r="1120" spans="2:6" x14ac:dyDescent="0.25">
      <c r="B1120">
        <v>2006</v>
      </c>
      <c r="C1120" s="4">
        <v>122183</v>
      </c>
      <c r="D1120" s="4">
        <v>84873.8</v>
      </c>
      <c r="E1120" s="4">
        <v>0.36435499999999998</v>
      </c>
      <c r="F1120" s="4">
        <v>0.36435499999999998</v>
      </c>
    </row>
    <row r="1121" spans="2:11" x14ac:dyDescent="0.25">
      <c r="B1121">
        <v>2007</v>
      </c>
      <c r="C1121" s="4">
        <v>95997</v>
      </c>
      <c r="D1121" s="4">
        <v>134421</v>
      </c>
      <c r="E1121" s="4">
        <v>-0.33665899999999999</v>
      </c>
      <c r="F1121" s="4">
        <v>-0.33665899999999999</v>
      </c>
    </row>
    <row r="1122" spans="2:11" x14ac:dyDescent="0.25">
      <c r="B1122">
        <v>2008</v>
      </c>
      <c r="C1122" s="4">
        <v>702708</v>
      </c>
      <c r="D1122" s="4">
        <v>343068</v>
      </c>
      <c r="E1122" s="4">
        <v>0.71701300000000001</v>
      </c>
      <c r="F1122" s="4">
        <v>0.71701300000000001</v>
      </c>
    </row>
    <row r="1123" spans="2:11" x14ac:dyDescent="0.25">
      <c r="B1123">
        <v>2009</v>
      </c>
      <c r="C1123" s="4">
        <v>225747</v>
      </c>
      <c r="D1123" s="4">
        <v>210993</v>
      </c>
      <c r="E1123" s="4">
        <v>6.7591499999999999E-2</v>
      </c>
      <c r="F1123" s="4">
        <v>6.7591499999999999E-2</v>
      </c>
    </row>
    <row r="1124" spans="2:11" x14ac:dyDescent="0.25">
      <c r="B1124">
        <v>2010</v>
      </c>
      <c r="C1124" s="4">
        <v>149143</v>
      </c>
      <c r="D1124" s="4">
        <v>230486</v>
      </c>
      <c r="E1124" s="4">
        <v>-0.435282</v>
      </c>
      <c r="F1124" s="4">
        <v>-0.435282</v>
      </c>
    </row>
    <row r="1125" spans="2:11" x14ac:dyDescent="0.25">
      <c r="B1125">
        <v>2011</v>
      </c>
      <c r="C1125" s="4">
        <v>301285</v>
      </c>
      <c r="D1125" s="4">
        <v>203793</v>
      </c>
      <c r="E1125" s="4">
        <v>0.39095299999999999</v>
      </c>
      <c r="F1125" s="4">
        <v>0.39095299999999999</v>
      </c>
    </row>
    <row r="1126" spans="2:11" x14ac:dyDescent="0.25">
      <c r="B1126">
        <v>2012</v>
      </c>
      <c r="C1126" s="4">
        <v>154581</v>
      </c>
      <c r="D1126" s="4">
        <v>204200</v>
      </c>
      <c r="E1126" s="4">
        <v>-0.27838299999999999</v>
      </c>
      <c r="F1126" s="4">
        <v>-0.27838299999999999</v>
      </c>
    </row>
    <row r="1127" spans="2:11" x14ac:dyDescent="0.25">
      <c r="B1127">
        <v>2013</v>
      </c>
      <c r="C1127" s="4">
        <v>110100</v>
      </c>
      <c r="D1127" s="4">
        <v>132006</v>
      </c>
      <c r="E1127" s="4">
        <v>-0.18145700000000001</v>
      </c>
      <c r="F1127" s="4">
        <v>-0.18145700000000001</v>
      </c>
    </row>
    <row r="1128" spans="2:11" x14ac:dyDescent="0.25">
      <c r="B1128">
        <v>2014</v>
      </c>
      <c r="C1128" s="4">
        <v>120756</v>
      </c>
      <c r="D1128" s="4">
        <v>106605</v>
      </c>
      <c r="E1128" s="4">
        <v>0.124638</v>
      </c>
      <c r="F1128" s="4">
        <v>0.124638</v>
      </c>
    </row>
    <row r="1129" spans="2:11" x14ac:dyDescent="0.25">
      <c r="B1129">
        <v>2015</v>
      </c>
      <c r="C1129" s="4">
        <v>111955</v>
      </c>
      <c r="D1129" s="4">
        <v>93627.9</v>
      </c>
      <c r="E1129" s="4">
        <v>0.17876900000000001</v>
      </c>
      <c r="F1129" s="4">
        <v>0.17876900000000001</v>
      </c>
    </row>
    <row r="1130" spans="2:11" x14ac:dyDescent="0.25">
      <c r="B1130">
        <v>2016</v>
      </c>
      <c r="C1130" s="4">
        <v>93743</v>
      </c>
      <c r="D1130" s="4">
        <v>98601.1</v>
      </c>
      <c r="E1130" s="4">
        <v>-5.0525399999999998E-2</v>
      </c>
      <c r="F1130" s="4">
        <v>-5.0525399999999998E-2</v>
      </c>
    </row>
    <row r="1131" spans="2:11" x14ac:dyDescent="0.25">
      <c r="B1131">
        <v>2017</v>
      </c>
      <c r="C1131" s="4">
        <v>61220</v>
      </c>
      <c r="D1131" s="4">
        <v>165719</v>
      </c>
      <c r="E1131" s="4">
        <v>-0.99582099999999996</v>
      </c>
      <c r="F1131" s="4">
        <v>-0.99582099999999996</v>
      </c>
      <c r="I1131" t="s">
        <v>201</v>
      </c>
      <c r="J1131">
        <f>MAX(E1101:E1132)</f>
        <v>1.28712</v>
      </c>
      <c r="K1131">
        <f>MAX(F1101:F1132)</f>
        <v>1.28712</v>
      </c>
    </row>
    <row r="1132" spans="2:11" x14ac:dyDescent="0.25">
      <c r="B1132">
        <v>2018</v>
      </c>
      <c r="C1132" s="4">
        <v>209174</v>
      </c>
      <c r="D1132" s="4">
        <v>180159</v>
      </c>
      <c r="E1132" s="4">
        <v>0.14932500000000001</v>
      </c>
      <c r="F1132" s="4">
        <v>0.14932500000000001</v>
      </c>
      <c r="I1132" t="s">
        <v>202</v>
      </c>
      <c r="J1132">
        <f>MIN(E1101:E1132)</f>
        <v>-1.1393500000000001</v>
      </c>
      <c r="K1132">
        <f>MIN(F1101:F1132)</f>
        <v>-1.1393500000000001</v>
      </c>
    </row>
    <row r="1134" spans="2:11" x14ac:dyDescent="0.25">
      <c r="B1134" t="s">
        <v>36</v>
      </c>
      <c r="C1134" t="s">
        <v>185</v>
      </c>
      <c r="D1134">
        <v>7</v>
      </c>
      <c r="E1134" t="s">
        <v>186</v>
      </c>
      <c r="F1134" t="s">
        <v>145</v>
      </c>
      <c r="G1134" t="s">
        <v>128</v>
      </c>
      <c r="H1134" t="s">
        <v>20</v>
      </c>
      <c r="I1134">
        <v>10</v>
      </c>
    </row>
    <row r="1135" spans="2:11" x14ac:dyDescent="0.25">
      <c r="B1135" t="s">
        <v>12</v>
      </c>
      <c r="C1135" t="s">
        <v>20</v>
      </c>
      <c r="D1135" s="5">
        <v>36892</v>
      </c>
      <c r="E1135" t="s">
        <v>183</v>
      </c>
      <c r="F1135" t="s">
        <v>20</v>
      </c>
      <c r="G1135" t="s">
        <v>184</v>
      </c>
    </row>
    <row r="1136" spans="2:11" x14ac:dyDescent="0.25">
      <c r="B1136" t="s">
        <v>57</v>
      </c>
      <c r="C1136" t="s">
        <v>20</v>
      </c>
      <c r="D1136" s="4">
        <v>1.8620300000000001</v>
      </c>
      <c r="E1136" t="s">
        <v>187</v>
      </c>
      <c r="F1136" t="s">
        <v>188</v>
      </c>
      <c r="G1136" t="s">
        <v>189</v>
      </c>
      <c r="H1136" t="s">
        <v>20</v>
      </c>
      <c r="I1136">
        <v>19.055700000000002</v>
      </c>
    </row>
    <row r="1137" spans="2:7" x14ac:dyDescent="0.25">
      <c r="B1137" t="s">
        <v>190</v>
      </c>
      <c r="C1137" t="s">
        <v>17</v>
      </c>
      <c r="D1137" t="s">
        <v>20</v>
      </c>
      <c r="E1137" t="s">
        <v>191</v>
      </c>
      <c r="F1137" t="s">
        <v>44</v>
      </c>
      <c r="G1137" t="s">
        <v>192</v>
      </c>
    </row>
    <row r="1139" spans="2:7" x14ac:dyDescent="0.25">
      <c r="B1139" t="s">
        <v>32</v>
      </c>
      <c r="C1139" t="s">
        <v>193</v>
      </c>
      <c r="D1139" t="s">
        <v>50</v>
      </c>
      <c r="E1139" t="s">
        <v>17</v>
      </c>
      <c r="F1139" t="s">
        <v>190</v>
      </c>
      <c r="G1139" t="s">
        <v>194</v>
      </c>
    </row>
    <row r="1140" spans="2:7" x14ac:dyDescent="0.25">
      <c r="B1140" t="s">
        <v>166</v>
      </c>
    </row>
    <row r="1142" spans="2:7" x14ac:dyDescent="0.25">
      <c r="B1142">
        <v>1987</v>
      </c>
      <c r="C1142" t="s">
        <v>195</v>
      </c>
      <c r="D1142" s="4">
        <v>70817.899999999994</v>
      </c>
      <c r="E1142" t="s">
        <v>195</v>
      </c>
      <c r="F1142" t="s">
        <v>195</v>
      </c>
    </row>
    <row r="1143" spans="2:7" x14ac:dyDescent="0.25">
      <c r="B1143">
        <v>1988</v>
      </c>
      <c r="C1143" s="4">
        <v>36713</v>
      </c>
      <c r="D1143" s="4">
        <v>44966.1</v>
      </c>
      <c r="E1143" s="4">
        <v>-0.20277899999999999</v>
      </c>
      <c r="F1143" s="4">
        <v>-0.20277899999999999</v>
      </c>
    </row>
    <row r="1144" spans="2:7" x14ac:dyDescent="0.25">
      <c r="B1144">
        <v>1989</v>
      </c>
      <c r="C1144" s="4">
        <v>32819</v>
      </c>
      <c r="D1144" s="4">
        <v>33563.199999999997</v>
      </c>
      <c r="E1144" s="4">
        <v>-2.2422499999999999E-4</v>
      </c>
      <c r="F1144" s="4">
        <v>-2.2422500000000001E-2</v>
      </c>
    </row>
    <row r="1145" spans="2:7" x14ac:dyDescent="0.25">
      <c r="B1145">
        <v>1990</v>
      </c>
      <c r="C1145" s="4">
        <v>21768</v>
      </c>
      <c r="D1145" s="4">
        <v>24336.5</v>
      </c>
      <c r="E1145" s="4">
        <v>-1.11535E-3</v>
      </c>
      <c r="F1145" s="4">
        <v>-0.111535</v>
      </c>
    </row>
    <row r="1146" spans="2:7" x14ac:dyDescent="0.25">
      <c r="B1146">
        <v>1991</v>
      </c>
      <c r="C1146" s="4">
        <v>37618</v>
      </c>
      <c r="D1146" s="4">
        <v>18097.8</v>
      </c>
      <c r="E1146" s="4">
        <v>7.3169000000000003E-3</v>
      </c>
      <c r="F1146" s="4">
        <v>0.73168999999999995</v>
      </c>
    </row>
    <row r="1147" spans="2:7" x14ac:dyDescent="0.25">
      <c r="B1147">
        <v>1992</v>
      </c>
      <c r="C1147" s="4">
        <v>21290</v>
      </c>
      <c r="D1147" s="4">
        <v>49226.2</v>
      </c>
      <c r="E1147" s="4">
        <v>-0.83818800000000004</v>
      </c>
      <c r="F1147" s="4">
        <v>-0.83818800000000004</v>
      </c>
    </row>
    <row r="1148" spans="2:7" x14ac:dyDescent="0.25">
      <c r="B1148">
        <v>1993</v>
      </c>
      <c r="C1148" s="4">
        <v>96649</v>
      </c>
      <c r="D1148" s="4">
        <v>102194</v>
      </c>
      <c r="E1148" s="4">
        <v>-5.5788299999999999E-2</v>
      </c>
      <c r="F1148" s="4">
        <v>-5.5788299999999999E-2</v>
      </c>
    </row>
    <row r="1149" spans="2:7" x14ac:dyDescent="0.25">
      <c r="B1149">
        <v>1994</v>
      </c>
      <c r="C1149" s="4">
        <v>48874</v>
      </c>
      <c r="D1149" s="4">
        <v>70295.7</v>
      </c>
      <c r="E1149" s="4">
        <v>-0.36346499999999998</v>
      </c>
      <c r="F1149" s="4">
        <v>-0.36346499999999998</v>
      </c>
    </row>
    <row r="1150" spans="2:7" x14ac:dyDescent="0.25">
      <c r="B1150">
        <v>1995</v>
      </c>
      <c r="C1150" t="s">
        <v>195</v>
      </c>
      <c r="D1150" s="4">
        <v>39325.599999999999</v>
      </c>
      <c r="E1150" t="s">
        <v>195</v>
      </c>
      <c r="F1150" t="s">
        <v>195</v>
      </c>
    </row>
    <row r="1151" spans="2:7" x14ac:dyDescent="0.25">
      <c r="B1151">
        <v>1996</v>
      </c>
      <c r="C1151" s="4">
        <v>48503</v>
      </c>
      <c r="D1151" s="4">
        <v>51245</v>
      </c>
      <c r="E1151" s="4">
        <v>-5.4992600000000003E-2</v>
      </c>
      <c r="F1151" s="4">
        <v>-5.4992600000000003E-2</v>
      </c>
    </row>
    <row r="1152" spans="2:7" x14ac:dyDescent="0.25">
      <c r="B1152">
        <v>1997</v>
      </c>
      <c r="C1152" s="4">
        <v>92979</v>
      </c>
      <c r="D1152" s="4">
        <v>42275.8</v>
      </c>
      <c r="E1152" s="4">
        <v>0.78815900000000005</v>
      </c>
      <c r="F1152" s="4">
        <v>0.78815900000000005</v>
      </c>
    </row>
    <row r="1153" spans="2:6" x14ac:dyDescent="0.25">
      <c r="B1153">
        <v>1998</v>
      </c>
      <c r="C1153" s="4">
        <v>105730</v>
      </c>
      <c r="D1153" s="4">
        <v>122148</v>
      </c>
      <c r="E1153" s="4">
        <v>-0.144348</v>
      </c>
      <c r="F1153" s="4">
        <v>-0.144348</v>
      </c>
    </row>
    <row r="1154" spans="2:6" x14ac:dyDescent="0.25">
      <c r="B1154">
        <v>1999</v>
      </c>
      <c r="C1154" s="4">
        <v>101626</v>
      </c>
      <c r="D1154" s="4">
        <v>132287</v>
      </c>
      <c r="E1154" s="4">
        <v>-0.26367600000000002</v>
      </c>
      <c r="F1154" s="4">
        <v>-0.26367600000000002</v>
      </c>
    </row>
    <row r="1155" spans="2:6" x14ac:dyDescent="0.25">
      <c r="B1155">
        <v>2000</v>
      </c>
      <c r="C1155" s="4">
        <v>89916</v>
      </c>
      <c r="D1155" s="4">
        <v>98232.4</v>
      </c>
      <c r="E1155" s="4">
        <v>-8.8459899999999994E-2</v>
      </c>
      <c r="F1155" s="4">
        <v>-8.8459899999999994E-2</v>
      </c>
    </row>
    <row r="1156" spans="2:6" x14ac:dyDescent="0.25">
      <c r="B1156">
        <v>2001</v>
      </c>
      <c r="C1156" s="4">
        <v>37940</v>
      </c>
      <c r="D1156" s="4">
        <v>73739.199999999997</v>
      </c>
      <c r="E1156" s="4">
        <v>-0.66452900000000004</v>
      </c>
      <c r="F1156" s="4">
        <v>-0.66452900000000004</v>
      </c>
    </row>
    <row r="1157" spans="2:6" x14ac:dyDescent="0.25">
      <c r="B1157">
        <v>2002</v>
      </c>
      <c r="C1157" s="4">
        <v>57105</v>
      </c>
      <c r="D1157" s="4">
        <v>33194.300000000003</v>
      </c>
      <c r="E1157" s="4">
        <v>0.54251300000000002</v>
      </c>
      <c r="F1157" s="4">
        <v>0.54251300000000002</v>
      </c>
    </row>
    <row r="1158" spans="2:6" x14ac:dyDescent="0.25">
      <c r="B1158">
        <v>2003</v>
      </c>
      <c r="C1158" s="4">
        <v>99206</v>
      </c>
      <c r="D1158" s="4">
        <v>21293.7</v>
      </c>
      <c r="E1158" s="4">
        <v>1.5387900000000001</v>
      </c>
      <c r="F1158" s="4">
        <v>1.5387900000000001</v>
      </c>
    </row>
    <row r="1159" spans="2:6" x14ac:dyDescent="0.25">
      <c r="B1159">
        <v>2004</v>
      </c>
      <c r="C1159" s="4">
        <v>45582</v>
      </c>
      <c r="D1159" s="4">
        <v>56167.9</v>
      </c>
      <c r="E1159" s="4">
        <v>-0.20883299999999999</v>
      </c>
      <c r="F1159" s="4">
        <v>-0.20883299999999999</v>
      </c>
    </row>
    <row r="1160" spans="2:6" x14ac:dyDescent="0.25">
      <c r="B1160">
        <v>2005</v>
      </c>
      <c r="C1160" s="4">
        <v>10947</v>
      </c>
      <c r="D1160" s="4">
        <v>32104</v>
      </c>
      <c r="E1160" s="4">
        <v>-1.0759099999999999</v>
      </c>
      <c r="F1160" s="4">
        <v>-1.0759099999999999</v>
      </c>
    </row>
    <row r="1161" spans="2:6" x14ac:dyDescent="0.25">
      <c r="B1161">
        <v>2006</v>
      </c>
      <c r="C1161" s="4">
        <v>129588</v>
      </c>
      <c r="D1161" s="4">
        <v>60766.1</v>
      </c>
      <c r="E1161" s="4">
        <v>0.75732900000000003</v>
      </c>
      <c r="F1161" s="4">
        <v>0.75732900000000003</v>
      </c>
    </row>
    <row r="1162" spans="2:6" x14ac:dyDescent="0.25">
      <c r="B1162">
        <v>2007</v>
      </c>
      <c r="C1162" s="4">
        <v>123748</v>
      </c>
      <c r="D1162" s="4">
        <v>73436.3</v>
      </c>
      <c r="E1162" s="4">
        <v>0.52182799999999996</v>
      </c>
      <c r="F1162" s="4">
        <v>0.52182799999999996</v>
      </c>
    </row>
    <row r="1163" spans="2:6" x14ac:dyDescent="0.25">
      <c r="B1163">
        <v>2008</v>
      </c>
      <c r="C1163" s="4">
        <v>221626</v>
      </c>
      <c r="D1163" s="4">
        <v>91754.9</v>
      </c>
      <c r="E1163" s="4">
        <v>0.88187099999999996</v>
      </c>
      <c r="F1163" s="4">
        <v>0.88187099999999996</v>
      </c>
    </row>
    <row r="1164" spans="2:6" x14ac:dyDescent="0.25">
      <c r="B1164">
        <v>2009</v>
      </c>
      <c r="C1164" s="4">
        <v>168960</v>
      </c>
      <c r="D1164" s="4">
        <v>243733</v>
      </c>
      <c r="E1164" s="4">
        <v>-0.36640899999999998</v>
      </c>
      <c r="F1164" s="4">
        <v>-0.36640899999999998</v>
      </c>
    </row>
    <row r="1165" spans="2:6" x14ac:dyDescent="0.25">
      <c r="B1165">
        <v>2010</v>
      </c>
      <c r="C1165" s="4">
        <v>83875</v>
      </c>
      <c r="D1165" s="4">
        <v>170508</v>
      </c>
      <c r="E1165" s="4">
        <v>-0.709453</v>
      </c>
      <c r="F1165" s="4">
        <v>-0.709453</v>
      </c>
    </row>
    <row r="1166" spans="2:6" x14ac:dyDescent="0.25">
      <c r="B1166">
        <v>2011</v>
      </c>
      <c r="C1166" s="4">
        <v>60997</v>
      </c>
      <c r="D1166" s="4">
        <v>181688</v>
      </c>
      <c r="E1166" s="4">
        <v>-1.0914699999999999</v>
      </c>
      <c r="F1166" s="4">
        <v>-1.0914699999999999</v>
      </c>
    </row>
    <row r="1167" spans="2:6" x14ac:dyDescent="0.25">
      <c r="B1167">
        <v>2012</v>
      </c>
      <c r="C1167" s="4">
        <v>175088</v>
      </c>
      <c r="D1167" s="4">
        <v>146445</v>
      </c>
      <c r="E1167" s="4">
        <v>0.17863699999999999</v>
      </c>
      <c r="F1167" s="4">
        <v>0.17863699999999999</v>
      </c>
    </row>
    <row r="1168" spans="2:6" x14ac:dyDescent="0.25">
      <c r="B1168">
        <v>2013</v>
      </c>
      <c r="C1168" s="4">
        <v>97000</v>
      </c>
      <c r="D1168" s="4">
        <v>141017</v>
      </c>
      <c r="E1168" s="4">
        <v>-0.37417</v>
      </c>
      <c r="F1168" s="4">
        <v>-0.37417</v>
      </c>
    </row>
    <row r="1169" spans="2:11" x14ac:dyDescent="0.25">
      <c r="B1169">
        <v>2014</v>
      </c>
      <c r="C1169" s="4">
        <v>118377</v>
      </c>
      <c r="D1169" s="4">
        <v>92182.1</v>
      </c>
      <c r="E1169" s="4">
        <v>0.250108</v>
      </c>
      <c r="F1169" s="4">
        <v>0.250108</v>
      </c>
    </row>
    <row r="1170" spans="2:11" x14ac:dyDescent="0.25">
      <c r="B1170">
        <v>2015</v>
      </c>
      <c r="C1170" s="4">
        <v>91629</v>
      </c>
      <c r="D1170" s="4">
        <v>66508.800000000003</v>
      </c>
      <c r="E1170" s="4">
        <v>0.320413</v>
      </c>
      <c r="F1170" s="4">
        <v>0.320413</v>
      </c>
    </row>
    <row r="1171" spans="2:11" x14ac:dyDescent="0.25">
      <c r="B1171">
        <v>2016</v>
      </c>
      <c r="C1171" s="4">
        <v>62753</v>
      </c>
      <c r="D1171" s="4">
        <v>73690.399999999994</v>
      </c>
      <c r="E1171" s="4">
        <v>-0.160667</v>
      </c>
      <c r="F1171" s="4">
        <v>-0.160667</v>
      </c>
    </row>
    <row r="1172" spans="2:11" x14ac:dyDescent="0.25">
      <c r="B1172">
        <v>2017</v>
      </c>
      <c r="C1172" s="4">
        <v>55869</v>
      </c>
      <c r="D1172" s="4">
        <v>80807.199999999997</v>
      </c>
      <c r="E1172" s="4">
        <v>-0.36905700000000002</v>
      </c>
      <c r="F1172" s="4">
        <v>-0.36905700000000002</v>
      </c>
      <c r="I1172" t="s">
        <v>201</v>
      </c>
      <c r="J1172">
        <f>MAX(E1142:E1173)</f>
        <v>1.5387900000000001</v>
      </c>
      <c r="K1172">
        <f>MAX(F1142:F1173)</f>
        <v>1.5387900000000001</v>
      </c>
    </row>
    <row r="1173" spans="2:11" x14ac:dyDescent="0.25">
      <c r="B1173">
        <v>2018</v>
      </c>
      <c r="C1173" s="4">
        <v>255348</v>
      </c>
      <c r="D1173" s="4">
        <v>132663</v>
      </c>
      <c r="E1173" s="4">
        <v>0.65481800000000001</v>
      </c>
      <c r="F1173" s="4">
        <v>0.65481800000000001</v>
      </c>
      <c r="I1173" t="s">
        <v>202</v>
      </c>
      <c r="J1173">
        <f>MIN(E1142:E1173)</f>
        <v>-1.0914699999999999</v>
      </c>
      <c r="K1173">
        <f>MIN(F1142:F1173)</f>
        <v>-1.0914699999999999</v>
      </c>
    </row>
    <row r="1175" spans="2:11" x14ac:dyDescent="0.25">
      <c r="B1175" t="s">
        <v>36</v>
      </c>
      <c r="C1175" t="s">
        <v>185</v>
      </c>
      <c r="D1175">
        <v>8</v>
      </c>
      <c r="E1175" t="s">
        <v>186</v>
      </c>
      <c r="F1175" t="s">
        <v>145</v>
      </c>
      <c r="G1175" t="s">
        <v>128</v>
      </c>
      <c r="H1175" t="s">
        <v>20</v>
      </c>
      <c r="I1175">
        <v>11</v>
      </c>
    </row>
    <row r="1176" spans="2:11" x14ac:dyDescent="0.25">
      <c r="B1176" t="s">
        <v>12</v>
      </c>
      <c r="C1176" t="s">
        <v>20</v>
      </c>
      <c r="D1176" s="5">
        <v>36892</v>
      </c>
      <c r="E1176" t="s">
        <v>183</v>
      </c>
      <c r="F1176" t="s">
        <v>20</v>
      </c>
      <c r="G1176" t="s">
        <v>184</v>
      </c>
    </row>
    <row r="1177" spans="2:11" x14ac:dyDescent="0.25">
      <c r="B1177" t="s">
        <v>57</v>
      </c>
      <c r="C1177" t="s">
        <v>20</v>
      </c>
      <c r="D1177" s="4">
        <v>1.8027</v>
      </c>
      <c r="E1177" t="s">
        <v>187</v>
      </c>
      <c r="F1177" t="s">
        <v>188</v>
      </c>
      <c r="G1177" t="s">
        <v>189</v>
      </c>
      <c r="H1177" t="s">
        <v>20</v>
      </c>
      <c r="I1177">
        <v>19.7623</v>
      </c>
    </row>
    <row r="1178" spans="2:11" x14ac:dyDescent="0.25">
      <c r="B1178" t="s">
        <v>190</v>
      </c>
      <c r="C1178" t="s">
        <v>17</v>
      </c>
      <c r="D1178" t="s">
        <v>20</v>
      </c>
      <c r="E1178" t="s">
        <v>191</v>
      </c>
      <c r="F1178" t="s">
        <v>44</v>
      </c>
      <c r="G1178" t="s">
        <v>192</v>
      </c>
    </row>
    <row r="1180" spans="2:11" x14ac:dyDescent="0.25">
      <c r="B1180" t="s">
        <v>32</v>
      </c>
      <c r="C1180" t="s">
        <v>193</v>
      </c>
      <c r="D1180" t="s">
        <v>50</v>
      </c>
      <c r="E1180" t="s">
        <v>17</v>
      </c>
      <c r="F1180" t="s">
        <v>190</v>
      </c>
      <c r="G1180" t="s">
        <v>194</v>
      </c>
    </row>
    <row r="1181" spans="2:11" x14ac:dyDescent="0.25">
      <c r="B1181" t="s">
        <v>166</v>
      </c>
    </row>
    <row r="1183" spans="2:11" x14ac:dyDescent="0.25">
      <c r="B1183">
        <v>1987</v>
      </c>
      <c r="C1183" t="s">
        <v>195</v>
      </c>
      <c r="D1183" s="4">
        <v>47603.9</v>
      </c>
      <c r="E1183" t="s">
        <v>195</v>
      </c>
      <c r="F1183" t="s">
        <v>195</v>
      </c>
    </row>
    <row r="1184" spans="2:11" x14ac:dyDescent="0.25">
      <c r="B1184">
        <v>1988</v>
      </c>
      <c r="C1184" s="4">
        <v>23586</v>
      </c>
      <c r="D1184" s="4">
        <v>38199.4</v>
      </c>
      <c r="E1184" s="4">
        <v>-0.48216599999999998</v>
      </c>
      <c r="F1184" s="4">
        <v>-0.48216599999999998</v>
      </c>
    </row>
    <row r="1185" spans="2:6" x14ac:dyDescent="0.25">
      <c r="B1185">
        <v>1989</v>
      </c>
      <c r="C1185" s="4">
        <v>17439</v>
      </c>
      <c r="D1185" s="4">
        <v>18356.3</v>
      </c>
      <c r="E1185" s="4">
        <v>-5.12635E-4</v>
      </c>
      <c r="F1185" s="4">
        <v>-5.1263499999999997E-2</v>
      </c>
    </row>
    <row r="1186" spans="2:6" x14ac:dyDescent="0.25">
      <c r="B1186">
        <v>1990</v>
      </c>
      <c r="C1186" s="4">
        <v>13080</v>
      </c>
      <c r="D1186" s="4">
        <v>16959.400000000001</v>
      </c>
      <c r="E1186" s="4">
        <v>-2.5973699999999999E-3</v>
      </c>
      <c r="F1186" s="4">
        <v>-0.259737</v>
      </c>
    </row>
    <row r="1187" spans="2:6" x14ac:dyDescent="0.25">
      <c r="B1187">
        <v>1991</v>
      </c>
      <c r="C1187" s="4">
        <v>9394</v>
      </c>
      <c r="D1187" s="4">
        <v>13851.7</v>
      </c>
      <c r="E1187" s="4">
        <v>-3.8834E-3</v>
      </c>
      <c r="F1187" s="4">
        <v>-0.38834000000000002</v>
      </c>
    </row>
    <row r="1188" spans="2:6" x14ac:dyDescent="0.25">
      <c r="B1188">
        <v>1992</v>
      </c>
      <c r="C1188" s="4">
        <v>9866</v>
      </c>
      <c r="D1188" s="4">
        <v>8766.69</v>
      </c>
      <c r="E1188" s="4">
        <v>1.1813500000000001E-3</v>
      </c>
      <c r="F1188" s="4">
        <v>0.118135</v>
      </c>
    </row>
    <row r="1189" spans="2:6" x14ac:dyDescent="0.25">
      <c r="B1189">
        <v>1993</v>
      </c>
      <c r="C1189" s="4">
        <v>24542</v>
      </c>
      <c r="D1189" s="4">
        <v>23353.4</v>
      </c>
      <c r="E1189" s="4">
        <v>4.9641299999999999E-2</v>
      </c>
      <c r="F1189" s="4">
        <v>4.9641299999999999E-2</v>
      </c>
    </row>
    <row r="1190" spans="2:6" x14ac:dyDescent="0.25">
      <c r="B1190">
        <v>1994</v>
      </c>
      <c r="C1190" s="4">
        <v>36201</v>
      </c>
      <c r="D1190" s="4">
        <v>63430.5</v>
      </c>
      <c r="E1190" s="4">
        <v>-0.56085799999999997</v>
      </c>
      <c r="F1190" s="4">
        <v>-0.56085799999999997</v>
      </c>
    </row>
    <row r="1191" spans="2:6" x14ac:dyDescent="0.25">
      <c r="B1191">
        <v>1995</v>
      </c>
      <c r="C1191" t="s">
        <v>195</v>
      </c>
      <c r="D1191" s="4">
        <v>34803.9</v>
      </c>
      <c r="E1191" t="s">
        <v>195</v>
      </c>
      <c r="F1191" t="s">
        <v>195</v>
      </c>
    </row>
    <row r="1192" spans="2:6" x14ac:dyDescent="0.25">
      <c r="B1192">
        <v>1996</v>
      </c>
      <c r="C1192" s="4">
        <v>16226</v>
      </c>
      <c r="D1192" s="4">
        <v>19876.099999999999</v>
      </c>
      <c r="E1192" s="4">
        <v>-0.202903</v>
      </c>
      <c r="F1192" s="4">
        <v>-0.202903</v>
      </c>
    </row>
    <row r="1193" spans="2:6" x14ac:dyDescent="0.25">
      <c r="B1193">
        <v>1997</v>
      </c>
      <c r="C1193" s="4">
        <v>55494</v>
      </c>
      <c r="D1193" s="4">
        <v>30506.400000000001</v>
      </c>
      <c r="E1193" s="4">
        <v>0.59833800000000004</v>
      </c>
      <c r="F1193" s="4">
        <v>0.59833800000000004</v>
      </c>
    </row>
    <row r="1194" spans="2:6" x14ac:dyDescent="0.25">
      <c r="B1194">
        <v>1998</v>
      </c>
      <c r="C1194" s="4">
        <v>35469</v>
      </c>
      <c r="D1194" s="4">
        <v>22471.599999999999</v>
      </c>
      <c r="E1194" s="4">
        <v>0.45640900000000001</v>
      </c>
      <c r="F1194" s="4">
        <v>0.45640900000000001</v>
      </c>
    </row>
    <row r="1195" spans="2:6" x14ac:dyDescent="0.25">
      <c r="B1195">
        <v>1999</v>
      </c>
      <c r="C1195" s="4">
        <v>53935</v>
      </c>
      <c r="D1195" s="4">
        <v>81952.399999999994</v>
      </c>
      <c r="E1195" s="4">
        <v>-0.41835899999999998</v>
      </c>
      <c r="F1195" s="4">
        <v>-0.41835899999999998</v>
      </c>
    </row>
    <row r="1196" spans="2:6" x14ac:dyDescent="0.25">
      <c r="B1196">
        <v>2000</v>
      </c>
      <c r="C1196" s="4">
        <v>121345</v>
      </c>
      <c r="D1196" s="4">
        <v>78244.7</v>
      </c>
      <c r="E1196" s="4">
        <v>0.43879699999999999</v>
      </c>
      <c r="F1196" s="4">
        <v>0.43879699999999999</v>
      </c>
    </row>
    <row r="1197" spans="2:6" x14ac:dyDescent="0.25">
      <c r="B1197">
        <v>2001</v>
      </c>
      <c r="C1197" s="4">
        <v>14320</v>
      </c>
      <c r="D1197" s="4">
        <v>69158.2</v>
      </c>
      <c r="E1197" s="4">
        <v>-1.57474</v>
      </c>
      <c r="F1197" s="4">
        <v>-1.57474</v>
      </c>
    </row>
    <row r="1198" spans="2:6" x14ac:dyDescent="0.25">
      <c r="B1198">
        <v>2002</v>
      </c>
      <c r="C1198" s="4">
        <v>38405</v>
      </c>
      <c r="D1198" s="4">
        <v>43677</v>
      </c>
      <c r="E1198" s="4">
        <v>-0.128635</v>
      </c>
      <c r="F1198" s="4">
        <v>-0.128635</v>
      </c>
    </row>
    <row r="1199" spans="2:6" x14ac:dyDescent="0.25">
      <c r="B1199">
        <v>2003</v>
      </c>
      <c r="C1199" s="4">
        <v>47621</v>
      </c>
      <c r="D1199" s="4">
        <v>21032</v>
      </c>
      <c r="E1199" s="4">
        <v>0.81722799999999995</v>
      </c>
      <c r="F1199" s="4">
        <v>0.81722799999999995</v>
      </c>
    </row>
    <row r="1200" spans="2:6" x14ac:dyDescent="0.25">
      <c r="B1200">
        <v>2004</v>
      </c>
      <c r="C1200" s="4">
        <v>7039</v>
      </c>
      <c r="D1200" s="4">
        <v>14838.3</v>
      </c>
      <c r="E1200" s="4">
        <v>-7.4574699999999999E-3</v>
      </c>
      <c r="F1200" s="4">
        <v>-0.74574700000000005</v>
      </c>
    </row>
    <row r="1201" spans="2:11" x14ac:dyDescent="0.25">
      <c r="B1201">
        <v>2005</v>
      </c>
      <c r="C1201" s="4">
        <v>23942</v>
      </c>
      <c r="D1201" s="4">
        <v>37196.9</v>
      </c>
      <c r="E1201" s="4">
        <v>-0.44059199999999998</v>
      </c>
      <c r="F1201" s="4">
        <v>-0.44059199999999998</v>
      </c>
    </row>
    <row r="1202" spans="2:11" x14ac:dyDescent="0.25">
      <c r="B1202">
        <v>2006</v>
      </c>
      <c r="C1202" s="4">
        <v>73339</v>
      </c>
      <c r="D1202" s="4">
        <v>19285.8</v>
      </c>
      <c r="E1202" s="4">
        <v>1.33572</v>
      </c>
      <c r="F1202" s="4">
        <v>1.33572</v>
      </c>
    </row>
    <row r="1203" spans="2:11" x14ac:dyDescent="0.25">
      <c r="B1203">
        <v>2007</v>
      </c>
      <c r="C1203" s="4">
        <v>48773</v>
      </c>
      <c r="D1203" s="4">
        <v>45871.8</v>
      </c>
      <c r="E1203" s="4">
        <v>6.1326499999999999E-2</v>
      </c>
      <c r="F1203" s="4">
        <v>6.1326499999999999E-2</v>
      </c>
    </row>
    <row r="1204" spans="2:11" x14ac:dyDescent="0.25">
      <c r="B1204">
        <v>2008</v>
      </c>
      <c r="C1204" s="4">
        <v>244772</v>
      </c>
      <c r="D1204" s="4">
        <v>44235.8</v>
      </c>
      <c r="E1204" s="4">
        <v>1.71079</v>
      </c>
      <c r="F1204" s="4">
        <v>1.71079</v>
      </c>
    </row>
    <row r="1205" spans="2:11" x14ac:dyDescent="0.25">
      <c r="B1205">
        <v>2009</v>
      </c>
      <c r="C1205" s="4">
        <v>29922</v>
      </c>
      <c r="D1205" s="4">
        <v>49426.8</v>
      </c>
      <c r="E1205" s="4">
        <v>-0.50189799999999996</v>
      </c>
      <c r="F1205" s="4">
        <v>-0.50189799999999996</v>
      </c>
    </row>
    <row r="1206" spans="2:11" x14ac:dyDescent="0.25">
      <c r="B1206">
        <v>2010</v>
      </c>
      <c r="C1206" s="4">
        <v>156920</v>
      </c>
      <c r="D1206" s="4">
        <v>174546</v>
      </c>
      <c r="E1206" s="4">
        <v>-0.10645300000000001</v>
      </c>
      <c r="F1206" s="4">
        <v>-0.10645300000000001</v>
      </c>
    </row>
    <row r="1207" spans="2:11" x14ac:dyDescent="0.25">
      <c r="B1207">
        <v>2011</v>
      </c>
      <c r="C1207" s="4">
        <v>141323</v>
      </c>
      <c r="D1207" s="4">
        <v>118039</v>
      </c>
      <c r="E1207" s="4">
        <v>0.180031</v>
      </c>
      <c r="F1207" s="4">
        <v>0.180031</v>
      </c>
    </row>
    <row r="1208" spans="2:11" x14ac:dyDescent="0.25">
      <c r="B1208">
        <v>2012</v>
      </c>
      <c r="C1208" s="4">
        <v>84582</v>
      </c>
      <c r="D1208" s="4">
        <v>122654</v>
      </c>
      <c r="E1208" s="4">
        <v>-0.37164399999999997</v>
      </c>
      <c r="F1208" s="4">
        <v>-0.37164399999999997</v>
      </c>
    </row>
    <row r="1209" spans="2:11" x14ac:dyDescent="0.25">
      <c r="B1209">
        <v>2013</v>
      </c>
      <c r="C1209" s="4">
        <v>74300</v>
      </c>
      <c r="D1209" s="4">
        <v>81812.3</v>
      </c>
      <c r="E1209" s="4">
        <v>-9.6316600000000002E-2</v>
      </c>
      <c r="F1209" s="4">
        <v>-9.6316600000000002E-2</v>
      </c>
    </row>
    <row r="1210" spans="2:11" x14ac:dyDescent="0.25">
      <c r="B1210">
        <v>2014</v>
      </c>
      <c r="C1210" s="4">
        <v>89555</v>
      </c>
      <c r="D1210" s="4">
        <v>96245.7</v>
      </c>
      <c r="E1210" s="4">
        <v>-7.2051599999999993E-2</v>
      </c>
      <c r="F1210" s="4">
        <v>-7.2051599999999993E-2</v>
      </c>
    </row>
    <row r="1211" spans="2:11" x14ac:dyDescent="0.25">
      <c r="B1211">
        <v>2015</v>
      </c>
      <c r="C1211" s="4">
        <v>37855</v>
      </c>
      <c r="D1211" s="4">
        <v>58021</v>
      </c>
      <c r="E1211" s="4">
        <v>-0.427041</v>
      </c>
      <c r="F1211" s="4">
        <v>-0.427041</v>
      </c>
    </row>
    <row r="1212" spans="2:11" x14ac:dyDescent="0.25">
      <c r="B1212">
        <v>2016</v>
      </c>
      <c r="C1212" s="4">
        <v>75339</v>
      </c>
      <c r="D1212" s="4">
        <v>43447.7</v>
      </c>
      <c r="E1212" s="4">
        <v>0.55044099999999996</v>
      </c>
      <c r="F1212" s="4">
        <v>0.55044099999999996</v>
      </c>
    </row>
    <row r="1213" spans="2:11" x14ac:dyDescent="0.25">
      <c r="B1213">
        <v>2017</v>
      </c>
      <c r="C1213" s="4">
        <v>62805</v>
      </c>
      <c r="D1213" s="4">
        <v>51321.9</v>
      </c>
      <c r="E1213" s="4">
        <v>0.20191600000000001</v>
      </c>
      <c r="F1213" s="4">
        <v>0.20191600000000001</v>
      </c>
      <c r="I1213" t="s">
        <v>201</v>
      </c>
      <c r="J1213">
        <f>MAX(E1183:E1214)</f>
        <v>1.71079</v>
      </c>
      <c r="K1213">
        <f>MAX(F1183:F1214)</f>
        <v>1.71079</v>
      </c>
    </row>
    <row r="1214" spans="2:11" x14ac:dyDescent="0.25">
      <c r="B1214">
        <v>2018</v>
      </c>
      <c r="C1214" s="4">
        <v>75813</v>
      </c>
      <c r="D1214" s="4">
        <v>55606.5</v>
      </c>
      <c r="E1214" s="4">
        <v>0.30997000000000002</v>
      </c>
      <c r="F1214" s="4">
        <v>0.30997000000000002</v>
      </c>
      <c r="I1214" t="s">
        <v>202</v>
      </c>
      <c r="J1214">
        <f>MIN(E1183:E1214)</f>
        <v>-1.57474</v>
      </c>
      <c r="K1214">
        <f>MIN(F1183:F1214)</f>
        <v>-1.57474</v>
      </c>
    </row>
    <row r="1217" spans="1:8" x14ac:dyDescent="0.25">
      <c r="A1217" t="s">
        <v>36</v>
      </c>
      <c r="B1217" t="s">
        <v>105</v>
      </c>
      <c r="C1217" t="s">
        <v>106</v>
      </c>
      <c r="D1217" t="s">
        <v>44</v>
      </c>
      <c r="E1217" t="s">
        <v>36</v>
      </c>
      <c r="F1217" t="s">
        <v>196</v>
      </c>
      <c r="G1217" t="s">
        <v>20</v>
      </c>
      <c r="H1217">
        <v>6</v>
      </c>
    </row>
    <row r="1219" spans="1:8" x14ac:dyDescent="0.25">
      <c r="B1219">
        <v>1987</v>
      </c>
      <c r="C1219">
        <v>1</v>
      </c>
    </row>
    <row r="1220" spans="1:8" x14ac:dyDescent="0.25">
      <c r="B1220">
        <v>1988</v>
      </c>
      <c r="C1220">
        <v>1</v>
      </c>
    </row>
    <row r="1221" spans="1:8" x14ac:dyDescent="0.25">
      <c r="B1221">
        <v>1989</v>
      </c>
      <c r="C1221">
        <v>0.01</v>
      </c>
    </row>
    <row r="1222" spans="1:8" x14ac:dyDescent="0.25">
      <c r="B1222">
        <v>1990</v>
      </c>
      <c r="C1222">
        <v>1</v>
      </c>
    </row>
    <row r="1223" spans="1:8" x14ac:dyDescent="0.25">
      <c r="B1223">
        <v>1991</v>
      </c>
      <c r="C1223">
        <v>1</v>
      </c>
    </row>
    <row r="1224" spans="1:8" x14ac:dyDescent="0.25">
      <c r="B1224">
        <v>1992</v>
      </c>
      <c r="C1224">
        <v>1</v>
      </c>
    </row>
    <row r="1225" spans="1:8" x14ac:dyDescent="0.25">
      <c r="B1225">
        <v>1993</v>
      </c>
      <c r="C1225">
        <v>1</v>
      </c>
    </row>
    <row r="1226" spans="1:8" x14ac:dyDescent="0.25">
      <c r="B1226">
        <v>1994</v>
      </c>
      <c r="C1226">
        <v>1</v>
      </c>
    </row>
    <row r="1227" spans="1:8" x14ac:dyDescent="0.25">
      <c r="B1227">
        <v>1995</v>
      </c>
      <c r="C1227">
        <v>1</v>
      </c>
    </row>
    <row r="1228" spans="1:8" x14ac:dyDescent="0.25">
      <c r="B1228">
        <v>1996</v>
      </c>
      <c r="C1228">
        <v>1</v>
      </c>
    </row>
    <row r="1229" spans="1:8" x14ac:dyDescent="0.25">
      <c r="B1229">
        <v>1997</v>
      </c>
      <c r="C1229">
        <v>1</v>
      </c>
    </row>
    <row r="1230" spans="1:8" x14ac:dyDescent="0.25">
      <c r="B1230">
        <v>1998</v>
      </c>
      <c r="C1230">
        <v>1</v>
      </c>
    </row>
    <row r="1231" spans="1:8" x14ac:dyDescent="0.25">
      <c r="B1231">
        <v>1999</v>
      </c>
      <c r="C1231">
        <v>1</v>
      </c>
    </row>
    <row r="1232" spans="1:8" x14ac:dyDescent="0.25">
      <c r="B1232">
        <v>2000</v>
      </c>
      <c r="C1232">
        <v>1</v>
      </c>
    </row>
    <row r="1233" spans="2:3" x14ac:dyDescent="0.25">
      <c r="B1233">
        <v>2001</v>
      </c>
      <c r="C1233">
        <v>1</v>
      </c>
    </row>
    <row r="1234" spans="2:3" x14ac:dyDescent="0.25">
      <c r="B1234">
        <v>2002</v>
      </c>
      <c r="C1234">
        <v>1</v>
      </c>
    </row>
    <row r="1235" spans="2:3" x14ac:dyDescent="0.25">
      <c r="B1235">
        <v>2003</v>
      </c>
      <c r="C1235">
        <v>1</v>
      </c>
    </row>
    <row r="1236" spans="2:3" x14ac:dyDescent="0.25">
      <c r="B1236">
        <v>2004</v>
      </c>
      <c r="C1236">
        <v>1</v>
      </c>
    </row>
    <row r="1237" spans="2:3" x14ac:dyDescent="0.25">
      <c r="B1237">
        <v>2005</v>
      </c>
      <c r="C1237">
        <v>1</v>
      </c>
    </row>
    <row r="1238" spans="2:3" x14ac:dyDescent="0.25">
      <c r="B1238">
        <v>2006</v>
      </c>
      <c r="C1238">
        <v>1</v>
      </c>
    </row>
    <row r="1239" spans="2:3" x14ac:dyDescent="0.25">
      <c r="B1239">
        <v>2007</v>
      </c>
      <c r="C1239">
        <v>1</v>
      </c>
    </row>
    <row r="1240" spans="2:3" x14ac:dyDescent="0.25">
      <c r="B1240">
        <v>2008</v>
      </c>
      <c r="C1240">
        <v>1</v>
      </c>
    </row>
    <row r="1241" spans="2:3" x14ac:dyDescent="0.25">
      <c r="B1241">
        <v>2009</v>
      </c>
      <c r="C1241">
        <v>1</v>
      </c>
    </row>
    <row r="1242" spans="2:3" x14ac:dyDescent="0.25">
      <c r="B1242">
        <v>2010</v>
      </c>
      <c r="C1242">
        <v>1</v>
      </c>
    </row>
    <row r="1243" spans="2:3" x14ac:dyDescent="0.25">
      <c r="B1243">
        <v>2011</v>
      </c>
      <c r="C1243">
        <v>1</v>
      </c>
    </row>
    <row r="1244" spans="2:3" x14ac:dyDescent="0.25">
      <c r="B1244">
        <v>2012</v>
      </c>
      <c r="C1244">
        <v>1</v>
      </c>
    </row>
    <row r="1245" spans="2:3" x14ac:dyDescent="0.25">
      <c r="B1245">
        <v>2013</v>
      </c>
      <c r="C1245">
        <v>1</v>
      </c>
    </row>
    <row r="1246" spans="2:3" x14ac:dyDescent="0.25">
      <c r="B1246">
        <v>2014</v>
      </c>
      <c r="C1246">
        <v>1</v>
      </c>
    </row>
    <row r="1247" spans="2:3" x14ac:dyDescent="0.25">
      <c r="B1247">
        <v>2015</v>
      </c>
      <c r="C1247">
        <v>1</v>
      </c>
    </row>
    <row r="1248" spans="2:3" x14ac:dyDescent="0.25">
      <c r="B1248">
        <v>2016</v>
      </c>
      <c r="C1248">
        <v>1</v>
      </c>
    </row>
    <row r="1249" spans="1:8" x14ac:dyDescent="0.25">
      <c r="B1249">
        <v>2017</v>
      </c>
      <c r="C1249">
        <v>1</v>
      </c>
    </row>
    <row r="1250" spans="1:8" x14ac:dyDescent="0.25">
      <c r="B1250">
        <v>2018</v>
      </c>
      <c r="C1250">
        <v>1</v>
      </c>
    </row>
    <row r="1253" spans="1:8" x14ac:dyDescent="0.25">
      <c r="A1253" t="s">
        <v>36</v>
      </c>
      <c r="B1253" t="s">
        <v>105</v>
      </c>
      <c r="C1253" t="s">
        <v>106</v>
      </c>
      <c r="D1253" t="s">
        <v>44</v>
      </c>
      <c r="E1253" t="s">
        <v>36</v>
      </c>
      <c r="F1253" t="s">
        <v>196</v>
      </c>
      <c r="G1253" t="s">
        <v>20</v>
      </c>
      <c r="H1253">
        <v>7</v>
      </c>
    </row>
    <row r="1255" spans="1:8" x14ac:dyDescent="0.25">
      <c r="B1255">
        <v>1987</v>
      </c>
      <c r="C1255">
        <v>1</v>
      </c>
    </row>
    <row r="1256" spans="1:8" x14ac:dyDescent="0.25">
      <c r="B1256">
        <v>1988</v>
      </c>
      <c r="C1256">
        <v>1</v>
      </c>
    </row>
    <row r="1257" spans="1:8" x14ac:dyDescent="0.25">
      <c r="B1257">
        <v>1989</v>
      </c>
      <c r="C1257">
        <v>0.01</v>
      </c>
    </row>
    <row r="1258" spans="1:8" x14ac:dyDescent="0.25">
      <c r="B1258">
        <v>1990</v>
      </c>
      <c r="C1258">
        <v>0.01</v>
      </c>
    </row>
    <row r="1259" spans="1:8" x14ac:dyDescent="0.25">
      <c r="B1259">
        <v>1991</v>
      </c>
      <c r="C1259">
        <v>0.01</v>
      </c>
    </row>
    <row r="1260" spans="1:8" x14ac:dyDescent="0.25">
      <c r="B1260">
        <v>1992</v>
      </c>
      <c r="C1260">
        <v>1</v>
      </c>
    </row>
    <row r="1261" spans="1:8" x14ac:dyDescent="0.25">
      <c r="B1261">
        <v>1993</v>
      </c>
      <c r="C1261">
        <v>1</v>
      </c>
    </row>
    <row r="1262" spans="1:8" x14ac:dyDescent="0.25">
      <c r="B1262">
        <v>1994</v>
      </c>
      <c r="C1262">
        <v>1</v>
      </c>
    </row>
    <row r="1263" spans="1:8" x14ac:dyDescent="0.25">
      <c r="B1263">
        <v>1995</v>
      </c>
      <c r="C1263">
        <v>1</v>
      </c>
    </row>
    <row r="1264" spans="1:8" x14ac:dyDescent="0.25">
      <c r="B1264">
        <v>1996</v>
      </c>
      <c r="C1264">
        <v>1</v>
      </c>
    </row>
    <row r="1265" spans="2:3" x14ac:dyDescent="0.25">
      <c r="B1265">
        <v>1997</v>
      </c>
      <c r="C1265">
        <v>1</v>
      </c>
    </row>
    <row r="1266" spans="2:3" x14ac:dyDescent="0.25">
      <c r="B1266">
        <v>1998</v>
      </c>
      <c r="C1266">
        <v>1</v>
      </c>
    </row>
    <row r="1267" spans="2:3" x14ac:dyDescent="0.25">
      <c r="B1267">
        <v>1999</v>
      </c>
      <c r="C1267">
        <v>1</v>
      </c>
    </row>
    <row r="1268" spans="2:3" x14ac:dyDescent="0.25">
      <c r="B1268">
        <v>2000</v>
      </c>
      <c r="C1268">
        <v>1</v>
      </c>
    </row>
    <row r="1269" spans="2:3" x14ac:dyDescent="0.25">
      <c r="B1269">
        <v>2001</v>
      </c>
      <c r="C1269">
        <v>1</v>
      </c>
    </row>
    <row r="1270" spans="2:3" x14ac:dyDescent="0.25">
      <c r="B1270">
        <v>2002</v>
      </c>
      <c r="C1270">
        <v>1</v>
      </c>
    </row>
    <row r="1271" spans="2:3" x14ac:dyDescent="0.25">
      <c r="B1271">
        <v>2003</v>
      </c>
      <c r="C1271">
        <v>1</v>
      </c>
    </row>
    <row r="1272" spans="2:3" x14ac:dyDescent="0.25">
      <c r="B1272">
        <v>2004</v>
      </c>
      <c r="C1272">
        <v>1</v>
      </c>
    </row>
    <row r="1273" spans="2:3" x14ac:dyDescent="0.25">
      <c r="B1273">
        <v>2005</v>
      </c>
      <c r="C1273">
        <v>1</v>
      </c>
    </row>
    <row r="1274" spans="2:3" x14ac:dyDescent="0.25">
      <c r="B1274">
        <v>2006</v>
      </c>
      <c r="C1274">
        <v>1</v>
      </c>
    </row>
    <row r="1275" spans="2:3" x14ac:dyDescent="0.25">
      <c r="B1275">
        <v>2007</v>
      </c>
      <c r="C1275">
        <v>1</v>
      </c>
    </row>
    <row r="1276" spans="2:3" x14ac:dyDescent="0.25">
      <c r="B1276">
        <v>2008</v>
      </c>
      <c r="C1276">
        <v>1</v>
      </c>
    </row>
    <row r="1277" spans="2:3" x14ac:dyDescent="0.25">
      <c r="B1277">
        <v>2009</v>
      </c>
      <c r="C1277">
        <v>1</v>
      </c>
    </row>
    <row r="1278" spans="2:3" x14ac:dyDescent="0.25">
      <c r="B1278">
        <v>2010</v>
      </c>
      <c r="C1278">
        <v>1</v>
      </c>
    </row>
    <row r="1279" spans="2:3" x14ac:dyDescent="0.25">
      <c r="B1279">
        <v>2011</v>
      </c>
      <c r="C1279">
        <v>1</v>
      </c>
    </row>
    <row r="1280" spans="2:3" x14ac:dyDescent="0.25">
      <c r="B1280">
        <v>2012</v>
      </c>
      <c r="C1280">
        <v>1</v>
      </c>
    </row>
    <row r="1281" spans="1:8" x14ac:dyDescent="0.25">
      <c r="B1281">
        <v>2013</v>
      </c>
      <c r="C1281">
        <v>1</v>
      </c>
    </row>
    <row r="1282" spans="1:8" x14ac:dyDescent="0.25">
      <c r="B1282">
        <v>2014</v>
      </c>
      <c r="C1282">
        <v>1</v>
      </c>
    </row>
    <row r="1283" spans="1:8" x14ac:dyDescent="0.25">
      <c r="B1283">
        <v>2015</v>
      </c>
      <c r="C1283">
        <v>1</v>
      </c>
    </row>
    <row r="1284" spans="1:8" x14ac:dyDescent="0.25">
      <c r="B1284">
        <v>2016</v>
      </c>
      <c r="C1284">
        <v>1</v>
      </c>
    </row>
    <row r="1285" spans="1:8" x14ac:dyDescent="0.25">
      <c r="B1285">
        <v>2017</v>
      </c>
      <c r="C1285">
        <v>1</v>
      </c>
    </row>
    <row r="1286" spans="1:8" x14ac:dyDescent="0.25">
      <c r="B1286">
        <v>2018</v>
      </c>
      <c r="C1286">
        <v>1</v>
      </c>
    </row>
    <row r="1289" spans="1:8" x14ac:dyDescent="0.25">
      <c r="A1289" t="s">
        <v>36</v>
      </c>
      <c r="B1289" t="s">
        <v>105</v>
      </c>
      <c r="C1289" t="s">
        <v>106</v>
      </c>
      <c r="D1289" t="s">
        <v>44</v>
      </c>
      <c r="E1289" t="s">
        <v>36</v>
      </c>
      <c r="F1289" t="s">
        <v>196</v>
      </c>
      <c r="G1289" t="s">
        <v>20</v>
      </c>
      <c r="H1289">
        <v>8</v>
      </c>
    </row>
    <row r="1291" spans="1:8" x14ac:dyDescent="0.25">
      <c r="B1291">
        <v>1987</v>
      </c>
      <c r="C1291">
        <v>1</v>
      </c>
    </row>
    <row r="1292" spans="1:8" x14ac:dyDescent="0.25">
      <c r="B1292">
        <v>1988</v>
      </c>
      <c r="C1292">
        <v>1</v>
      </c>
    </row>
    <row r="1293" spans="1:8" x14ac:dyDescent="0.25">
      <c r="B1293">
        <v>1989</v>
      </c>
      <c r="C1293">
        <v>0.01</v>
      </c>
    </row>
    <row r="1294" spans="1:8" x14ac:dyDescent="0.25">
      <c r="B1294">
        <v>1990</v>
      </c>
      <c r="C1294">
        <v>0.01</v>
      </c>
    </row>
    <row r="1295" spans="1:8" x14ac:dyDescent="0.25">
      <c r="B1295">
        <v>1991</v>
      </c>
      <c r="C1295">
        <v>0.01</v>
      </c>
    </row>
    <row r="1296" spans="1:8" x14ac:dyDescent="0.25">
      <c r="B1296">
        <v>1992</v>
      </c>
      <c r="C1296">
        <v>0.01</v>
      </c>
    </row>
    <row r="1297" spans="2:3" x14ac:dyDescent="0.25">
      <c r="B1297">
        <v>1993</v>
      </c>
      <c r="C1297">
        <v>1</v>
      </c>
    </row>
    <row r="1298" spans="2:3" x14ac:dyDescent="0.25">
      <c r="B1298">
        <v>1994</v>
      </c>
      <c r="C1298">
        <v>1</v>
      </c>
    </row>
    <row r="1299" spans="2:3" x14ac:dyDescent="0.25">
      <c r="B1299">
        <v>1995</v>
      </c>
      <c r="C1299">
        <v>1</v>
      </c>
    </row>
    <row r="1300" spans="2:3" x14ac:dyDescent="0.25">
      <c r="B1300">
        <v>1996</v>
      </c>
      <c r="C1300">
        <v>1</v>
      </c>
    </row>
    <row r="1301" spans="2:3" x14ac:dyDescent="0.25">
      <c r="B1301">
        <v>1997</v>
      </c>
      <c r="C1301">
        <v>1</v>
      </c>
    </row>
    <row r="1302" spans="2:3" x14ac:dyDescent="0.25">
      <c r="B1302">
        <v>1998</v>
      </c>
      <c r="C1302">
        <v>1</v>
      </c>
    </row>
    <row r="1303" spans="2:3" x14ac:dyDescent="0.25">
      <c r="B1303">
        <v>1999</v>
      </c>
      <c r="C1303">
        <v>1</v>
      </c>
    </row>
    <row r="1304" spans="2:3" x14ac:dyDescent="0.25">
      <c r="B1304">
        <v>2000</v>
      </c>
      <c r="C1304">
        <v>1</v>
      </c>
    </row>
    <row r="1305" spans="2:3" x14ac:dyDescent="0.25">
      <c r="B1305">
        <v>2001</v>
      </c>
      <c r="C1305">
        <v>1</v>
      </c>
    </row>
    <row r="1306" spans="2:3" x14ac:dyDescent="0.25">
      <c r="B1306">
        <v>2002</v>
      </c>
      <c r="C1306">
        <v>1</v>
      </c>
    </row>
    <row r="1307" spans="2:3" x14ac:dyDescent="0.25">
      <c r="B1307">
        <v>2003</v>
      </c>
      <c r="C1307">
        <v>1</v>
      </c>
    </row>
    <row r="1308" spans="2:3" x14ac:dyDescent="0.25">
      <c r="B1308">
        <v>2004</v>
      </c>
      <c r="C1308">
        <v>0.01</v>
      </c>
    </row>
    <row r="1309" spans="2:3" x14ac:dyDescent="0.25">
      <c r="B1309">
        <v>2005</v>
      </c>
      <c r="C1309">
        <v>1</v>
      </c>
    </row>
    <row r="1310" spans="2:3" x14ac:dyDescent="0.25">
      <c r="B1310">
        <v>2006</v>
      </c>
      <c r="C1310">
        <v>1</v>
      </c>
    </row>
    <row r="1311" spans="2:3" x14ac:dyDescent="0.25">
      <c r="B1311">
        <v>2007</v>
      </c>
      <c r="C1311">
        <v>1</v>
      </c>
    </row>
    <row r="1312" spans="2:3" x14ac:dyDescent="0.25">
      <c r="B1312">
        <v>2008</v>
      </c>
      <c r="C1312">
        <v>1</v>
      </c>
    </row>
    <row r="1313" spans="1:6" x14ac:dyDescent="0.25">
      <c r="B1313">
        <v>2009</v>
      </c>
      <c r="C1313">
        <v>1</v>
      </c>
    </row>
    <row r="1314" spans="1:6" x14ac:dyDescent="0.25">
      <c r="B1314">
        <v>2010</v>
      </c>
      <c r="C1314">
        <v>1</v>
      </c>
    </row>
    <row r="1315" spans="1:6" x14ac:dyDescent="0.25">
      <c r="B1315">
        <v>2011</v>
      </c>
      <c r="C1315">
        <v>1</v>
      </c>
    </row>
    <row r="1316" spans="1:6" x14ac:dyDescent="0.25">
      <c r="B1316">
        <v>2012</v>
      </c>
      <c r="C1316">
        <v>1</v>
      </c>
    </row>
    <row r="1317" spans="1:6" x14ac:dyDescent="0.25">
      <c r="B1317">
        <v>2013</v>
      </c>
      <c r="C1317">
        <v>1</v>
      </c>
    </row>
    <row r="1318" spans="1:6" x14ac:dyDescent="0.25">
      <c r="B1318">
        <v>2014</v>
      </c>
      <c r="C1318">
        <v>1</v>
      </c>
    </row>
    <row r="1319" spans="1:6" x14ac:dyDescent="0.25">
      <c r="B1319">
        <v>2015</v>
      </c>
      <c r="C1319">
        <v>1</v>
      </c>
    </row>
    <row r="1320" spans="1:6" x14ac:dyDescent="0.25">
      <c r="B1320">
        <v>2016</v>
      </c>
      <c r="C1320">
        <v>1</v>
      </c>
    </row>
    <row r="1321" spans="1:6" x14ac:dyDescent="0.25">
      <c r="B1321">
        <v>2017</v>
      </c>
      <c r="C1321">
        <v>1</v>
      </c>
    </row>
    <row r="1322" spans="1:6" x14ac:dyDescent="0.25">
      <c r="B1322">
        <v>2018</v>
      </c>
      <c r="C1322">
        <v>1</v>
      </c>
    </row>
    <row r="1325" spans="1:6" x14ac:dyDescent="0.25">
      <c r="A1325" t="s">
        <v>62</v>
      </c>
    </row>
    <row r="1326" spans="1:6" x14ac:dyDescent="0.25">
      <c r="B1326" t="s">
        <v>52</v>
      </c>
      <c r="C1326" t="s">
        <v>88</v>
      </c>
      <c r="D1326" t="s">
        <v>197</v>
      </c>
      <c r="E1326" t="s">
        <v>198</v>
      </c>
    </row>
    <row r="1328" spans="1:6" x14ac:dyDescent="0.25">
      <c r="B1328" t="s">
        <v>90</v>
      </c>
      <c r="C1328" t="s">
        <v>43</v>
      </c>
      <c r="D1328" t="s">
        <v>199</v>
      </c>
      <c r="E1328" t="s">
        <v>20</v>
      </c>
      <c r="F1328" t="s">
        <v>89</v>
      </c>
    </row>
    <row r="1330" spans="2:7" x14ac:dyDescent="0.25">
      <c r="B1330" t="s">
        <v>99</v>
      </c>
      <c r="C1330" t="s">
        <v>99</v>
      </c>
      <c r="D1330" t="s">
        <v>110</v>
      </c>
      <c r="E1330" t="s">
        <v>110</v>
      </c>
    </row>
    <row r="1331" spans="2:7" x14ac:dyDescent="0.25">
      <c r="B1331" t="s">
        <v>32</v>
      </c>
      <c r="C1331" t="s">
        <v>200</v>
      </c>
      <c r="D1331" t="s">
        <v>89</v>
      </c>
      <c r="E1331" t="s">
        <v>89</v>
      </c>
      <c r="F1331" t="s">
        <v>200</v>
      </c>
      <c r="G1331" t="s">
        <v>139</v>
      </c>
    </row>
    <row r="1333" spans="2:7" x14ac:dyDescent="0.25">
      <c r="B1333">
        <v>1987</v>
      </c>
      <c r="C1333">
        <v>34291</v>
      </c>
      <c r="D1333">
        <v>34291</v>
      </c>
      <c r="E1333">
        <v>0.51685099999999995</v>
      </c>
      <c r="F1333">
        <v>0.51685099999999995</v>
      </c>
      <c r="G1333">
        <v>1</v>
      </c>
    </row>
    <row r="1334" spans="2:7" x14ac:dyDescent="0.25">
      <c r="B1334">
        <v>1988</v>
      </c>
      <c r="C1334">
        <v>27145</v>
      </c>
      <c r="D1334">
        <v>36994</v>
      </c>
      <c r="E1334">
        <v>0.50644699999999998</v>
      </c>
      <c r="F1334">
        <v>0.77727900000000005</v>
      </c>
      <c r="G1334">
        <v>1.5347679999999999</v>
      </c>
    </row>
    <row r="1335" spans="2:7" x14ac:dyDescent="0.25">
      <c r="B1335">
        <v>1989</v>
      </c>
      <c r="C1335">
        <v>7155</v>
      </c>
      <c r="D1335">
        <v>26102</v>
      </c>
      <c r="E1335">
        <v>0.11054799999999999</v>
      </c>
      <c r="F1335">
        <v>0.47906500000000002</v>
      </c>
      <c r="G1335">
        <v>4.3335280000000003</v>
      </c>
    </row>
    <row r="1336" spans="2:7" x14ac:dyDescent="0.25">
      <c r="B1336">
        <v>1990</v>
      </c>
      <c r="C1336">
        <v>4536</v>
      </c>
      <c r="D1336">
        <v>26461</v>
      </c>
      <c r="E1336">
        <v>7.0961999999999997E-2</v>
      </c>
      <c r="F1336">
        <v>0.50775800000000004</v>
      </c>
      <c r="G1336">
        <v>7.1553529999999999</v>
      </c>
    </row>
    <row r="1337" spans="2:7" x14ac:dyDescent="0.25">
      <c r="B1337">
        <v>1991</v>
      </c>
      <c r="C1337">
        <v>3379</v>
      </c>
      <c r="D1337">
        <v>24859</v>
      </c>
      <c r="E1337">
        <v>5.5331999999999999E-2</v>
      </c>
      <c r="F1337">
        <v>0.50183500000000003</v>
      </c>
      <c r="G1337">
        <v>9.0695230000000002</v>
      </c>
    </row>
    <row r="1338" spans="2:7" x14ac:dyDescent="0.25">
      <c r="B1338">
        <v>1992</v>
      </c>
      <c r="C1338">
        <v>1316</v>
      </c>
      <c r="D1338">
        <v>24193</v>
      </c>
      <c r="E1338">
        <v>2.3286000000000001E-2</v>
      </c>
      <c r="F1338">
        <v>0.547045</v>
      </c>
      <c r="G1338">
        <v>23.492856</v>
      </c>
    </row>
    <row r="1339" spans="2:7" x14ac:dyDescent="0.25">
      <c r="B1339">
        <v>1993</v>
      </c>
      <c r="C1339">
        <v>888</v>
      </c>
      <c r="D1339">
        <v>23671</v>
      </c>
      <c r="E1339">
        <v>1.1429E-2</v>
      </c>
      <c r="F1339">
        <v>0.35960199999999998</v>
      </c>
      <c r="G1339">
        <v>31.464572</v>
      </c>
    </row>
    <row r="1340" spans="2:7" x14ac:dyDescent="0.25">
      <c r="B1340">
        <v>1994</v>
      </c>
      <c r="C1340">
        <v>4909</v>
      </c>
      <c r="D1340">
        <v>22921</v>
      </c>
      <c r="E1340">
        <v>8.9762999999999996E-2</v>
      </c>
      <c r="F1340">
        <v>0.50990999999999997</v>
      </c>
      <c r="G1340">
        <v>5.680593</v>
      </c>
    </row>
    <row r="1341" spans="2:7" x14ac:dyDescent="0.25">
      <c r="B1341">
        <v>1995</v>
      </c>
      <c r="C1341">
        <v>8029</v>
      </c>
      <c r="D1341">
        <v>23138</v>
      </c>
      <c r="E1341">
        <v>0.15401300000000001</v>
      </c>
      <c r="F1341">
        <v>0.527779</v>
      </c>
      <c r="G1341">
        <v>3.4268450000000001</v>
      </c>
    </row>
    <row r="1342" spans="2:7" x14ac:dyDescent="0.25">
      <c r="B1342">
        <v>1996</v>
      </c>
      <c r="C1342">
        <v>20605</v>
      </c>
      <c r="D1342">
        <v>27527</v>
      </c>
      <c r="E1342">
        <v>0.34955199999999997</v>
      </c>
      <c r="F1342">
        <v>0.50022200000000006</v>
      </c>
      <c r="G1342">
        <v>1.431036</v>
      </c>
    </row>
    <row r="1343" spans="2:7" x14ac:dyDescent="0.25">
      <c r="B1343">
        <v>1997</v>
      </c>
      <c r="C1343">
        <v>53862</v>
      </c>
      <c r="D1343">
        <v>22158</v>
      </c>
      <c r="E1343">
        <v>1.042311</v>
      </c>
      <c r="F1343">
        <v>0.311834</v>
      </c>
      <c r="G1343">
        <v>0.29917500000000002</v>
      </c>
    </row>
    <row r="1344" spans="2:7" x14ac:dyDescent="0.25">
      <c r="B1344">
        <v>1998</v>
      </c>
      <c r="C1344">
        <v>18592</v>
      </c>
      <c r="D1344">
        <v>10027</v>
      </c>
      <c r="E1344">
        <v>0.58208000000000004</v>
      </c>
      <c r="F1344">
        <v>0.27259</v>
      </c>
      <c r="G1344">
        <v>0.468304</v>
      </c>
    </row>
    <row r="1345" spans="2:7" x14ac:dyDescent="0.25">
      <c r="B1345">
        <v>1999</v>
      </c>
      <c r="C1345">
        <v>23140</v>
      </c>
      <c r="D1345">
        <v>13407</v>
      </c>
      <c r="E1345">
        <v>0.73418700000000003</v>
      </c>
      <c r="F1345">
        <v>0.35992299999999999</v>
      </c>
      <c r="G1345">
        <v>0.49023299999999997</v>
      </c>
    </row>
    <row r="1346" spans="2:7" x14ac:dyDescent="0.25">
      <c r="B1346">
        <v>2000</v>
      </c>
      <c r="C1346">
        <v>24308</v>
      </c>
      <c r="D1346">
        <v>11671</v>
      </c>
      <c r="E1346">
        <v>0.69902200000000003</v>
      </c>
      <c r="F1346">
        <v>0.277478</v>
      </c>
      <c r="G1346">
        <v>0.396951</v>
      </c>
    </row>
    <row r="1347" spans="2:7" x14ac:dyDescent="0.25">
      <c r="B1347">
        <v>2001</v>
      </c>
      <c r="C1347">
        <v>30527</v>
      </c>
      <c r="D1347">
        <v>25255</v>
      </c>
      <c r="E1347">
        <v>0.45627000000000001</v>
      </c>
      <c r="F1347">
        <v>0.36142299999999999</v>
      </c>
      <c r="G1347">
        <v>0.79212400000000005</v>
      </c>
    </row>
    <row r="1348" spans="2:7" x14ac:dyDescent="0.25">
      <c r="B1348">
        <v>2002</v>
      </c>
      <c r="C1348">
        <v>52942</v>
      </c>
      <c r="D1348">
        <v>32463</v>
      </c>
      <c r="E1348">
        <v>0.946133</v>
      </c>
      <c r="F1348">
        <v>0.47249999999999998</v>
      </c>
      <c r="G1348">
        <v>0.49940099999999998</v>
      </c>
    </row>
    <row r="1349" spans="2:7" x14ac:dyDescent="0.25">
      <c r="B1349">
        <v>2003</v>
      </c>
      <c r="C1349">
        <v>20517</v>
      </c>
      <c r="D1349">
        <v>25686</v>
      </c>
      <c r="E1349">
        <v>0.254658</v>
      </c>
      <c r="F1349">
        <v>0.33028999999999997</v>
      </c>
      <c r="G1349">
        <v>1.296999</v>
      </c>
    </row>
    <row r="1350" spans="2:7" x14ac:dyDescent="0.25">
      <c r="B1350">
        <v>2004</v>
      </c>
      <c r="C1350">
        <v>26400</v>
      </c>
      <c r="D1350">
        <v>28253</v>
      </c>
      <c r="E1350">
        <v>0.28681099999999998</v>
      </c>
      <c r="F1350">
        <v>0.31033699999999997</v>
      </c>
      <c r="G1350">
        <v>1.082025</v>
      </c>
    </row>
    <row r="1351" spans="2:7" x14ac:dyDescent="0.25">
      <c r="B1351">
        <v>2005</v>
      </c>
      <c r="C1351">
        <v>19599</v>
      </c>
      <c r="D1351">
        <v>24040</v>
      </c>
      <c r="E1351">
        <v>0.22254499999999999</v>
      </c>
      <c r="F1351">
        <v>0.28053699999999998</v>
      </c>
      <c r="G1351">
        <v>1.2605850000000001</v>
      </c>
    </row>
    <row r="1352" spans="2:7" x14ac:dyDescent="0.25">
      <c r="B1352">
        <v>2006</v>
      </c>
      <c r="C1352">
        <v>25452</v>
      </c>
      <c r="D1352">
        <v>20474</v>
      </c>
      <c r="E1352">
        <v>0.166656</v>
      </c>
      <c r="F1352">
        <v>0.13183900000000001</v>
      </c>
      <c r="G1352">
        <v>0.79108100000000003</v>
      </c>
    </row>
    <row r="1353" spans="2:7" x14ac:dyDescent="0.25">
      <c r="B1353">
        <v>2007</v>
      </c>
      <c r="C1353">
        <v>29558</v>
      </c>
      <c r="D1353">
        <v>26640</v>
      </c>
      <c r="E1353">
        <v>0.41752</v>
      </c>
      <c r="F1353">
        <v>0.36780499999999999</v>
      </c>
      <c r="G1353">
        <v>0.88092800000000004</v>
      </c>
    </row>
    <row r="1354" spans="2:7" x14ac:dyDescent="0.25">
      <c r="B1354">
        <v>2008</v>
      </c>
      <c r="C1354">
        <v>20198</v>
      </c>
      <c r="D1354">
        <v>21407</v>
      </c>
      <c r="E1354">
        <v>0.381969</v>
      </c>
      <c r="F1354">
        <v>0.41008899999999998</v>
      </c>
      <c r="G1354">
        <v>1.0736209999999999</v>
      </c>
    </row>
    <row r="1355" spans="2:7" x14ac:dyDescent="0.25">
      <c r="B1355">
        <v>2009</v>
      </c>
      <c r="C1355">
        <v>20515</v>
      </c>
      <c r="D1355">
        <v>22859</v>
      </c>
      <c r="E1355">
        <v>7.4223999999999998E-2</v>
      </c>
      <c r="F1355">
        <v>8.3055000000000004E-2</v>
      </c>
      <c r="G1355">
        <v>1.118968</v>
      </c>
    </row>
    <row r="1356" spans="2:7" x14ac:dyDescent="0.25">
      <c r="B1356">
        <v>2010</v>
      </c>
      <c r="C1356">
        <v>26580</v>
      </c>
      <c r="D1356">
        <v>27749</v>
      </c>
      <c r="E1356">
        <v>9.8744999999999999E-2</v>
      </c>
      <c r="F1356">
        <v>0.103307</v>
      </c>
      <c r="G1356">
        <v>1.046208</v>
      </c>
    </row>
    <row r="1357" spans="2:7" x14ac:dyDescent="0.25">
      <c r="B1357">
        <v>2011</v>
      </c>
      <c r="C1357">
        <v>25297</v>
      </c>
      <c r="D1357">
        <v>34329</v>
      </c>
      <c r="E1357">
        <v>9.5934000000000005E-2</v>
      </c>
      <c r="F1357">
        <v>0.132461</v>
      </c>
      <c r="G1357">
        <v>1.3807510000000001</v>
      </c>
    </row>
    <row r="1358" spans="2:7" x14ac:dyDescent="0.25">
      <c r="B1358">
        <v>2012</v>
      </c>
      <c r="C1358">
        <v>49503</v>
      </c>
      <c r="D1358">
        <v>74566</v>
      </c>
      <c r="E1358">
        <v>0.26258399999999998</v>
      </c>
      <c r="F1358">
        <v>0.42677399999999999</v>
      </c>
      <c r="G1358">
        <v>1.625289</v>
      </c>
    </row>
    <row r="1359" spans="2:7" x14ac:dyDescent="0.25">
      <c r="B1359">
        <v>2013</v>
      </c>
      <c r="C1359">
        <v>71442</v>
      </c>
      <c r="D1359">
        <v>79430</v>
      </c>
      <c r="E1359">
        <v>0.28839999999999999</v>
      </c>
      <c r="F1359">
        <v>0.32637100000000002</v>
      </c>
      <c r="G1359">
        <v>1.131661</v>
      </c>
    </row>
    <row r="1360" spans="2:7" x14ac:dyDescent="0.25">
      <c r="B1360">
        <v>2014</v>
      </c>
      <c r="C1360">
        <v>29677</v>
      </c>
      <c r="D1360">
        <v>78634</v>
      </c>
      <c r="E1360">
        <v>0.12904299999999999</v>
      </c>
      <c r="F1360">
        <v>0.38580399999999998</v>
      </c>
      <c r="G1360">
        <v>2.9897369999999999</v>
      </c>
    </row>
    <row r="1361" spans="2:7" x14ac:dyDescent="0.25">
      <c r="B1361">
        <v>2015</v>
      </c>
      <c r="C1361">
        <v>30570</v>
      </c>
      <c r="D1361">
        <v>78590</v>
      </c>
      <c r="E1361">
        <v>9.4937999999999995E-2</v>
      </c>
      <c r="F1361">
        <v>0.26463199999999998</v>
      </c>
      <c r="G1361">
        <v>2.7874279999999998</v>
      </c>
    </row>
    <row r="1362" spans="2:7" x14ac:dyDescent="0.25">
      <c r="B1362">
        <v>2016</v>
      </c>
      <c r="C1362">
        <v>55349</v>
      </c>
      <c r="D1362">
        <v>86533</v>
      </c>
      <c r="E1362">
        <v>0.14444799999999999</v>
      </c>
      <c r="F1362">
        <v>0.235873</v>
      </c>
      <c r="G1362">
        <v>1.6329320000000001</v>
      </c>
    </row>
    <row r="1363" spans="2:7" x14ac:dyDescent="0.25">
      <c r="B1363">
        <v>2017</v>
      </c>
      <c r="C1363">
        <v>50970</v>
      </c>
      <c r="D1363">
        <v>83050</v>
      </c>
      <c r="E1363">
        <v>7.3365E-2</v>
      </c>
      <c r="F1363">
        <v>0.122361</v>
      </c>
      <c r="G1363">
        <v>1.667835</v>
      </c>
    </row>
    <row r="1364" spans="2:7" x14ac:dyDescent="0.25">
      <c r="B1364">
        <v>2018</v>
      </c>
      <c r="C1364">
        <v>47917</v>
      </c>
      <c r="D1364">
        <v>74363</v>
      </c>
      <c r="E1364" t="s">
        <v>195</v>
      </c>
      <c r="F1364" t="s">
        <v>195</v>
      </c>
    </row>
  </sheetData>
  <mergeCells count="1">
    <mergeCell ref="AB911:AB9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Gudmundur J. Oskarsson</dc:creator>
  <cp:lastModifiedBy>Gudmundur J. Oskarsson</cp:lastModifiedBy>
  <dcterms:created xsi:type="dcterms:W3CDTF">2018-04-12T10:14:52Z</dcterms:created>
  <dcterms:modified xsi:type="dcterms:W3CDTF">2018-04-20T11:29:23Z</dcterms:modified>
</cp:coreProperties>
</file>